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5356" windowWidth="8805" windowHeight="8370" tabRatio="740" activeTab="1"/>
  </bookViews>
  <sheets>
    <sheet name="Grades - 1st Term" sheetId="1" r:id="rId1"/>
    <sheet name="Grades - 2nd Term" sheetId="2" r:id="rId2"/>
    <sheet name="Grades - 3rd Term" sheetId="3" r:id="rId3"/>
    <sheet name="Regents Scores" sheetId="4" r:id="rId4"/>
    <sheet name="Attendence" sheetId="5" r:id="rId5"/>
  </sheets>
  <definedNames>
    <definedName name="_xlnm.Print_Area" localSheetId="0">'Grades - 1st Term'!$A$2:$BG$36</definedName>
  </definedNames>
  <calcPr fullCalcOnLoad="1"/>
</workbook>
</file>

<file path=xl/sharedStrings.xml><?xml version="1.0" encoding="utf-8"?>
<sst xmlns="http://schemas.openxmlformats.org/spreadsheetml/2006/main" count="724" uniqueCount="186">
  <si>
    <t>Regents Credit</t>
  </si>
  <si>
    <t>Student #</t>
  </si>
  <si>
    <t>Failing at this time</t>
  </si>
  <si>
    <t>Absent - Does not need to be made up</t>
  </si>
  <si>
    <t>Missed Assignment - Grade of 0 given</t>
  </si>
  <si>
    <t>Student Name</t>
  </si>
  <si>
    <t>Missed Lab - Needs to turn-in</t>
  </si>
  <si>
    <t>Failing Lab Grade (No Regents Credit)</t>
  </si>
  <si>
    <t>Labs</t>
  </si>
  <si>
    <t>Assignment:</t>
  </si>
  <si>
    <t>Due Date:</t>
  </si>
  <si>
    <t>X</t>
  </si>
  <si>
    <t>Needs to be made up and/or turned in</t>
  </si>
  <si>
    <t>Received, but not graded yet</t>
  </si>
  <si>
    <t>Lab Credits</t>
  </si>
  <si>
    <t>Total:</t>
  </si>
  <si>
    <t xml:space="preserve">Total Possible = </t>
  </si>
  <si>
    <t>Extra Credit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</si>
  <si>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</si>
  <si>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</si>
  <si>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</si>
  <si>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</si>
  <si>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</si>
  <si>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</si>
  <si>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</si>
  <si>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 to Pass Course w/ a 65</t>
  </si>
  <si>
    <t xml:space="preserve"> Regents Final</t>
  </si>
  <si>
    <t>Textbook:</t>
  </si>
  <si>
    <t>Student:</t>
  </si>
  <si>
    <t># Points Possible:</t>
  </si>
  <si>
    <t># Lab Hours:</t>
  </si>
  <si>
    <t>Term Grade:</t>
  </si>
  <si>
    <t>N</t>
  </si>
  <si>
    <t>O</t>
  </si>
  <si>
    <t>D</t>
  </si>
  <si>
    <t>A</t>
  </si>
  <si>
    <t>Y</t>
  </si>
  <si>
    <t>C</t>
  </si>
  <si>
    <t>% Students Over 65:</t>
  </si>
  <si>
    <t>Students Ineligible:</t>
  </si>
  <si>
    <t>Students Already Passed Regents:</t>
  </si>
  <si>
    <t>Student Name:</t>
  </si>
  <si>
    <t>Student #:</t>
  </si>
  <si>
    <t>Spring 2007Student Grades - 3rd Term</t>
  </si>
  <si>
    <t>F</t>
  </si>
  <si>
    <t>E</t>
  </si>
  <si>
    <t>R</t>
  </si>
  <si>
    <t>Matt Gross</t>
  </si>
  <si>
    <t>Previous</t>
  </si>
  <si>
    <t>This Term</t>
  </si>
  <si>
    <t>Mr. Thomas</t>
  </si>
  <si>
    <t>E Earth Science - 1ABCD</t>
  </si>
  <si>
    <t>Erica Bell</t>
  </si>
  <si>
    <t>Aaron Boyce</t>
  </si>
  <si>
    <t>Emily Burm</t>
  </si>
  <si>
    <t>Nico Cassata</t>
  </si>
  <si>
    <t>Ryan Granger</t>
  </si>
  <si>
    <t>Stephanie Gregg</t>
  </si>
  <si>
    <t>Ryan Griffin</t>
  </si>
  <si>
    <t>Trevor Griffin</t>
  </si>
  <si>
    <t>Robert Ireland</t>
  </si>
  <si>
    <t>Jordan Learo</t>
  </si>
  <si>
    <t>Logan Lieberman</t>
  </si>
  <si>
    <t>William Lieberman</t>
  </si>
  <si>
    <t>Jon Lillie</t>
  </si>
  <si>
    <t>Cody Middleton</t>
  </si>
  <si>
    <t>Roger New</t>
  </si>
  <si>
    <t>Theodore Paniccia</t>
  </si>
  <si>
    <t>Kimberly Petty</t>
  </si>
  <si>
    <t>Maxwell Reed</t>
  </si>
  <si>
    <t>Angel Rowley</t>
  </si>
  <si>
    <t>Francis Ryan</t>
  </si>
  <si>
    <t>Briana Sampson</t>
  </si>
  <si>
    <t>Steven Sharp</t>
  </si>
  <si>
    <t>Greg Shove</t>
  </si>
  <si>
    <t>Noah Ufholz</t>
  </si>
  <si>
    <t>Gabrielle Warrick</t>
  </si>
  <si>
    <t>Fall 2007Student Grades - 1st Term</t>
  </si>
  <si>
    <t>(4) Parent Signature Forms HW</t>
  </si>
  <si>
    <t>TJ Paniccia</t>
  </si>
  <si>
    <t>Max Reed</t>
  </si>
  <si>
    <t>Gabie Warrick</t>
  </si>
  <si>
    <t>Re-Intro To Sci Skills Lab</t>
  </si>
  <si>
    <t>AB</t>
  </si>
  <si>
    <t>HW #1, 2</t>
  </si>
  <si>
    <t>Billy Ryan</t>
  </si>
  <si>
    <t xml:space="preserve">HW #3,4 </t>
  </si>
  <si>
    <t>10572</t>
  </si>
  <si>
    <t>10686</t>
  </si>
  <si>
    <t>11227</t>
  </si>
  <si>
    <t>07546</t>
  </si>
  <si>
    <t>06827</t>
  </si>
  <si>
    <t>08458</t>
  </si>
  <si>
    <t>07186</t>
  </si>
  <si>
    <t>06416</t>
  </si>
  <si>
    <t>06572</t>
  </si>
  <si>
    <t>08253</t>
  </si>
  <si>
    <t>03837</t>
  </si>
  <si>
    <t>10319</t>
  </si>
  <si>
    <t>09203</t>
  </si>
  <si>
    <t>07152</t>
  </si>
  <si>
    <t>08313</t>
  </si>
  <si>
    <t>08081</t>
  </si>
  <si>
    <t>11224</t>
  </si>
  <si>
    <t>07605</t>
  </si>
  <si>
    <t>08290</t>
  </si>
  <si>
    <t>10482</t>
  </si>
  <si>
    <t>07963</t>
  </si>
  <si>
    <t>07649</t>
  </si>
  <si>
    <t>07305</t>
  </si>
  <si>
    <t>07627</t>
  </si>
  <si>
    <t>07633</t>
  </si>
  <si>
    <t>Hallway Passes</t>
  </si>
  <si>
    <t>Density In Layers Lab</t>
  </si>
  <si>
    <t>Splendid Stones MWS</t>
  </si>
  <si>
    <t>HW #5</t>
  </si>
  <si>
    <t>HW #6</t>
  </si>
  <si>
    <t>Practice W/ Standard Dev #2 Ws</t>
  </si>
  <si>
    <t>Mineral Properties Lab</t>
  </si>
  <si>
    <t>Mass-Vol-Density Quiz</t>
  </si>
  <si>
    <t>HW #7, 8</t>
  </si>
  <si>
    <t>Classifying Rocks Lab</t>
  </si>
  <si>
    <t>HW #9, 10</t>
  </si>
  <si>
    <t>HW #11, 12</t>
  </si>
  <si>
    <t>HW #13, 14</t>
  </si>
  <si>
    <t>TU</t>
  </si>
  <si>
    <t>Mineral Treasure Hunt Lab</t>
  </si>
  <si>
    <t>Flood Mov Notes</t>
  </si>
  <si>
    <t>(3) Classwork Rock WS's</t>
  </si>
  <si>
    <t>Meas-Acc-Min Exam #1</t>
  </si>
  <si>
    <t>Rocks Exam</t>
  </si>
  <si>
    <t>Myst. Photo 1</t>
  </si>
  <si>
    <t>Myst. Photo 2</t>
  </si>
  <si>
    <t>HW #16-18</t>
  </si>
  <si>
    <t>HW #19, 20</t>
  </si>
  <si>
    <t>HW #15</t>
  </si>
  <si>
    <t>Glacial Rebound Lab</t>
  </si>
  <si>
    <t>Tombstone Wx'ing Lab</t>
  </si>
  <si>
    <t>River Divides Lab</t>
  </si>
  <si>
    <t>Stream Table Lab</t>
  </si>
  <si>
    <t>Ode to a Rock Project</t>
  </si>
  <si>
    <t>HW #21, 22</t>
  </si>
  <si>
    <t>Wx'ing Question Set</t>
  </si>
  <si>
    <t>Myst. Photo 3</t>
  </si>
  <si>
    <t>Caverns Quiz</t>
  </si>
  <si>
    <t>S</t>
  </si>
  <si>
    <t>H</t>
  </si>
  <si>
    <t>L</t>
  </si>
  <si>
    <t>Classwork (HW #26-32)</t>
  </si>
  <si>
    <t>Wx'ing &amp; Erosion Exam</t>
  </si>
  <si>
    <t>Myst. Photo 4</t>
  </si>
  <si>
    <t>Analysis of Glacial Till Lab</t>
  </si>
  <si>
    <t>HW #23 - 25</t>
  </si>
  <si>
    <t>HW #33-35</t>
  </si>
  <si>
    <t>HW #36-39</t>
  </si>
  <si>
    <t>HW #40-42</t>
  </si>
  <si>
    <t>Ocean Currents Lab</t>
  </si>
  <si>
    <t>Harrisburg Map Lab</t>
  </si>
  <si>
    <t>Gen. Land Feat. CW</t>
  </si>
  <si>
    <t>BIG Topo Map Lab</t>
  </si>
  <si>
    <t>Topo Map Exam</t>
  </si>
  <si>
    <t>Earth Int. HW WS Pink</t>
  </si>
  <si>
    <t>Mapping Quiz</t>
  </si>
  <si>
    <t>Myst Photo #1</t>
  </si>
  <si>
    <t>Myst Photo #2</t>
  </si>
  <si>
    <t>Mag Pol Rev. Lab</t>
  </si>
  <si>
    <t>Killer Quake Mov Notes</t>
  </si>
  <si>
    <t>World Time WS</t>
  </si>
  <si>
    <t>ND</t>
  </si>
  <si>
    <t>Igneous Int. WS</t>
  </si>
  <si>
    <t>Myst Photo Quiz</t>
  </si>
  <si>
    <t>Locating EQ Epi's Lab</t>
  </si>
  <si>
    <t>Virtual EQ Lab</t>
  </si>
  <si>
    <t>P&amp;S Wave WS HW</t>
  </si>
  <si>
    <t>P&amp;S Wave Quiz</t>
  </si>
  <si>
    <t>Plate Tectonics Exam</t>
  </si>
  <si>
    <t>Volcano Project (Paper, Pres, Post, Model)</t>
  </si>
  <si>
    <t>NG</t>
  </si>
  <si>
    <t>HW CW</t>
  </si>
  <si>
    <t>Myst. Photo #3</t>
  </si>
  <si>
    <t>Myst. Photo #4</t>
  </si>
  <si>
    <t>Myst Photo #5</t>
  </si>
  <si>
    <t>HW #55-59</t>
  </si>
  <si>
    <t>Jurassic Mov WS</t>
  </si>
  <si>
    <t>Earth Hist Vocab</t>
  </si>
  <si>
    <t>Large EQ Lab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</si>
</sst>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</numFmts>
  <fonts count="24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0"/>
      <color indexed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41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>
        <color indexed="63"/>
      </right>
      <top style="thick">
        <color indexed="12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2"/>
      </bottom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9" fillId="11" borderId="0" xfId="0" applyFont="1" applyFill="1" applyAlignment="1">
      <alignment horizontal="left" textRotation="60"/>
    </xf>
    <xf numFmtId="0" fontId="9" fillId="11" borderId="0" xfId="0" applyFont="1" applyFill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10" fillId="7" borderId="3" xfId="0" applyNumberFormat="1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6" fillId="10" borderId="0" xfId="0" applyFont="1" applyFill="1" applyAlignment="1">
      <alignment horizontal="right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164" fontId="6" fillId="10" borderId="0" xfId="0" applyNumberFormat="1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2" fillId="10" borderId="8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" fontId="2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64" fontId="16" fillId="10" borderId="2" xfId="0" applyNumberFormat="1" applyFont="1" applyFill="1" applyBorder="1" applyAlignment="1">
      <alignment horizontal="center"/>
    </xf>
    <xf numFmtId="164" fontId="17" fillId="1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11" borderId="0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" fontId="16" fillId="7" borderId="15" xfId="0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center"/>
    </xf>
    <xf numFmtId="16" fontId="0" fillId="10" borderId="15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left" textRotation="60"/>
    </xf>
    <xf numFmtId="16" fontId="4" fillId="9" borderId="0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" fontId="0" fillId="8" borderId="15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7" fillId="10" borderId="0" xfId="0" applyFont="1" applyFill="1" applyAlignment="1">
      <alignment horizontal="left" textRotation="60"/>
    </xf>
    <xf numFmtId="16" fontId="17" fillId="10" borderId="0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21" fillId="10" borderId="0" xfId="0" applyFont="1" applyFill="1" applyAlignment="1">
      <alignment/>
    </xf>
    <xf numFmtId="0" fontId="21" fillId="1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" fontId="0" fillId="9" borderId="15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22" fillId="10" borderId="0" xfId="0" applyFont="1" applyFill="1" applyAlignment="1">
      <alignment/>
    </xf>
    <xf numFmtId="0" fontId="22" fillId="10" borderId="0" xfId="0" applyFont="1" applyFill="1" applyAlignment="1">
      <alignment horizontal="center"/>
    </xf>
    <xf numFmtId="0" fontId="23" fillId="10" borderId="0" xfId="0" applyFont="1" applyFill="1" applyAlignment="1">
      <alignment horizontal="left" textRotation="60"/>
    </xf>
    <xf numFmtId="16" fontId="23" fillId="10" borderId="0" xfId="0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0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16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8" fillId="7" borderId="0" xfId="0" applyFont="1" applyFill="1" applyAlignment="1">
      <alignment horizontal="center" textRotation="75" wrapText="1"/>
    </xf>
    <xf numFmtId="0" fontId="0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center" textRotation="75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66675</xdr:rowOff>
    </xdr:from>
    <xdr:to>
      <xdr:col>2</xdr:col>
      <xdr:colOff>0</xdr:colOff>
      <xdr:row>13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876425" y="876300"/>
          <a:ext cx="0" cy="1181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X-mas</a:t>
          </a:r>
        </a:p>
      </xdr:txBody>
    </xdr:sp>
    <xdr:clientData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76425" y="1666875"/>
          <a:ext cx="0" cy="14001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Break!!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17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876425" y="895350"/>
          <a:ext cx="0" cy="18764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Regents Week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7"/>
  <sheetViews>
    <sheetView workbookViewId="0" topLeftCell="A13">
      <selection activeCell="B14" sqref="B14:B38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3" width="9.421875" style="3" customWidth="1"/>
    <col min="4" max="5" width="3.57421875" style="3" customWidth="1"/>
    <col min="6" max="7" width="3.57421875" style="26" customWidth="1"/>
    <col min="8" max="8" width="5.8515625" style="26" customWidth="1"/>
    <col min="9" max="9" width="7.421875" style="26" customWidth="1"/>
    <col min="10" max="10" width="3.57421875" style="26" customWidth="1"/>
    <col min="11" max="13" width="6.140625" style="26" customWidth="1"/>
    <col min="14" max="14" width="5.28125" style="4" customWidth="1"/>
    <col min="15" max="20" width="4.57421875" style="4" customWidth="1"/>
    <col min="21" max="21" width="6.57421875" style="4" customWidth="1"/>
    <col min="22" max="23" width="6.57421875" style="13" customWidth="1"/>
    <col min="24" max="24" width="4.57421875" style="4" customWidth="1"/>
    <col min="25" max="25" width="6.421875" style="110" customWidth="1"/>
    <col min="26" max="28" width="4.57421875" style="13" customWidth="1"/>
    <col min="29" max="33" width="4.7109375" style="4" customWidth="1"/>
    <col min="34" max="34" width="4.7109375" style="13" customWidth="1"/>
    <col min="35" max="39" width="4.7109375" style="4" customWidth="1"/>
    <col min="40" max="42" width="6.7109375" style="4" customWidth="1"/>
    <col min="43" max="43" width="6.7109375" style="119" customWidth="1"/>
    <col min="44" max="44" width="4.8515625" style="4" customWidth="1"/>
    <col min="45" max="45" width="7.57421875" style="13" customWidth="1"/>
    <col min="46" max="46" width="22.28125" style="3" customWidth="1"/>
    <col min="47" max="47" width="10.00390625" style="3" customWidth="1"/>
    <col min="48" max="48" width="16.140625" style="21" customWidth="1"/>
    <col min="49" max="49" width="6.7109375" style="28" customWidth="1"/>
    <col min="50" max="50" width="1.421875" style="0" customWidth="1"/>
    <col min="51" max="56" width="5.7109375" style="4" customWidth="1"/>
    <col min="57" max="57" width="15.00390625" style="4" customWidth="1"/>
    <col min="58" max="58" width="5.7109375" style="4" customWidth="1"/>
    <col min="59" max="59" width="19.140625" style="4" customWidth="1"/>
    <col min="60" max="84" width="9.140625" style="2" customWidth="1"/>
  </cols>
  <sheetData>
    <row r="1" spans="4:84" ht="27.75" customHeight="1">
      <c r="D1" s="6"/>
      <c r="F1" s="129" t="s">
        <v>77</v>
      </c>
      <c r="G1" s="129"/>
      <c r="H1" s="129"/>
      <c r="I1" s="129"/>
      <c r="J1" s="129"/>
      <c r="K1" s="129"/>
      <c r="L1" s="129"/>
      <c r="M1" s="129"/>
      <c r="N1" s="129"/>
      <c r="O1" s="2"/>
      <c r="P1" s="2"/>
      <c r="Q1" s="2"/>
      <c r="R1" s="2"/>
      <c r="S1" s="2"/>
      <c r="T1" s="2"/>
      <c r="U1" s="2"/>
      <c r="V1" s="66"/>
      <c r="W1" s="66"/>
      <c r="X1" s="2"/>
      <c r="Y1" s="109"/>
      <c r="Z1" s="66"/>
      <c r="AA1" s="66"/>
      <c r="AB1" s="66"/>
      <c r="AC1" s="2"/>
      <c r="AD1" s="2"/>
      <c r="AE1" s="2"/>
      <c r="AF1" s="2"/>
      <c r="AG1" s="2"/>
      <c r="AH1" s="66"/>
      <c r="AI1" s="2"/>
      <c r="AJ1" s="2"/>
      <c r="AK1" s="2"/>
      <c r="AL1" s="2"/>
      <c r="AM1" s="2"/>
      <c r="AN1"/>
      <c r="AO1"/>
      <c r="AP1" s="2"/>
      <c r="AQ1" s="118"/>
      <c r="AR1"/>
      <c r="AS1" s="2"/>
      <c r="AT1"/>
      <c r="AU1"/>
      <c r="AV1"/>
      <c r="AW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45" ht="12.75">
      <c r="A2" s="15"/>
      <c r="B2" s="16" t="s">
        <v>0</v>
      </c>
      <c r="C2" s="4"/>
      <c r="D2" s="4"/>
      <c r="E2" s="4"/>
      <c r="V2" s="10"/>
      <c r="W2" s="10"/>
      <c r="Z2" s="10"/>
      <c r="AA2" s="10"/>
      <c r="AB2" s="10"/>
      <c r="AH2" s="10"/>
      <c r="AS2" s="10"/>
    </row>
    <row r="3" spans="1:45" ht="12.75">
      <c r="A3" s="10" t="s">
        <v>11</v>
      </c>
      <c r="B3" s="16" t="s">
        <v>13</v>
      </c>
      <c r="C3" s="4"/>
      <c r="D3" s="4"/>
      <c r="E3" s="4"/>
      <c r="V3" s="10"/>
      <c r="W3" s="10"/>
      <c r="Z3" s="10"/>
      <c r="AA3" s="10"/>
      <c r="AB3" s="10"/>
      <c r="AH3" s="10"/>
      <c r="AS3" s="10"/>
    </row>
    <row r="4" spans="1:45" ht="12.75">
      <c r="A4" s="24"/>
      <c r="B4" s="16" t="s">
        <v>8</v>
      </c>
      <c r="C4" s="4"/>
      <c r="D4" s="4"/>
      <c r="E4" s="4"/>
      <c r="V4" s="10"/>
      <c r="W4" s="10"/>
      <c r="Z4" s="10"/>
      <c r="AA4" s="10"/>
      <c r="AB4" s="10"/>
      <c r="AH4" s="10"/>
      <c r="AS4" s="10"/>
    </row>
    <row r="5" spans="1:45" ht="12.75">
      <c r="A5" s="14"/>
      <c r="B5" s="16" t="s">
        <v>2</v>
      </c>
      <c r="C5" s="4"/>
      <c r="D5" s="4"/>
      <c r="E5" s="4"/>
      <c r="V5" s="10"/>
      <c r="W5" s="10"/>
      <c r="Z5" s="10"/>
      <c r="AA5" s="10"/>
      <c r="AB5" s="10"/>
      <c r="AH5" s="10"/>
      <c r="AS5" s="10"/>
    </row>
    <row r="6" spans="1:45" ht="12.75">
      <c r="A6" s="22"/>
      <c r="B6" s="16" t="s">
        <v>7</v>
      </c>
      <c r="C6" s="4"/>
      <c r="D6" s="4"/>
      <c r="E6" s="4"/>
      <c r="V6" s="10"/>
      <c r="W6" s="10"/>
      <c r="Z6" s="10"/>
      <c r="AA6" s="10"/>
      <c r="AB6" s="10"/>
      <c r="AH6" s="10"/>
      <c r="AS6" s="10"/>
    </row>
    <row r="7" spans="1:45" ht="12.75">
      <c r="A7" s="20"/>
      <c r="B7" s="16" t="s">
        <v>6</v>
      </c>
      <c r="C7" s="4"/>
      <c r="D7" s="4"/>
      <c r="E7" s="4"/>
      <c r="V7" s="10"/>
      <c r="W7" s="10"/>
      <c r="Z7" s="10"/>
      <c r="AA7" s="10"/>
      <c r="AB7" s="10"/>
      <c r="AH7" s="10"/>
      <c r="AS7" s="10"/>
    </row>
    <row r="8" spans="1:45" ht="12.75">
      <c r="A8" s="17"/>
      <c r="B8" s="16" t="s">
        <v>12</v>
      </c>
      <c r="C8" s="4"/>
      <c r="D8" s="4"/>
      <c r="E8" s="4"/>
      <c r="V8" s="10"/>
      <c r="W8" s="10"/>
      <c r="Z8" s="10"/>
      <c r="AA8" s="10"/>
      <c r="AB8" s="10"/>
      <c r="AH8" s="10"/>
      <c r="AS8" s="10"/>
    </row>
    <row r="9" spans="1:45" ht="12.75">
      <c r="A9" s="18"/>
      <c r="B9" s="16" t="s">
        <v>3</v>
      </c>
      <c r="C9" s="4"/>
      <c r="D9" s="4"/>
      <c r="E9" s="4"/>
      <c r="V9" s="10"/>
      <c r="W9" s="10"/>
      <c r="Z9" s="10"/>
      <c r="AA9" s="10"/>
      <c r="AB9" s="10"/>
      <c r="AH9" s="10"/>
      <c r="AS9" s="10"/>
    </row>
    <row r="10" spans="1:45" ht="12.75">
      <c r="A10" s="19"/>
      <c r="B10" s="16" t="s">
        <v>4</v>
      </c>
      <c r="C10" s="4"/>
      <c r="D10" s="4"/>
      <c r="E10" s="4"/>
      <c r="V10" s="10"/>
      <c r="W10" s="10"/>
      <c r="Z10" s="10"/>
      <c r="AA10" s="10"/>
      <c r="AB10" s="10"/>
      <c r="AH10" s="10"/>
      <c r="AS10" s="10"/>
    </row>
    <row r="11" spans="1:84" s="51" customFormat="1" ht="158.25" customHeight="1">
      <c r="A11" s="6"/>
      <c r="B11" s="27"/>
      <c r="C11" s="27" t="s">
        <v>9</v>
      </c>
      <c r="D11" s="23" t="s">
        <v>78</v>
      </c>
      <c r="E11" s="88" t="s">
        <v>82</v>
      </c>
      <c r="F11" s="23" t="s">
        <v>84</v>
      </c>
      <c r="G11" s="23" t="s">
        <v>86</v>
      </c>
      <c r="H11" s="88" t="s">
        <v>113</v>
      </c>
      <c r="I11" s="23" t="s">
        <v>114</v>
      </c>
      <c r="J11" s="23" t="s">
        <v>115</v>
      </c>
      <c r="K11" s="23" t="s">
        <v>116</v>
      </c>
      <c r="L11" s="23" t="s">
        <v>119</v>
      </c>
      <c r="M11" s="23" t="s">
        <v>117</v>
      </c>
      <c r="N11" s="88" t="s">
        <v>118</v>
      </c>
      <c r="O11" s="23" t="s">
        <v>120</v>
      </c>
      <c r="P11" s="88" t="s">
        <v>126</v>
      </c>
      <c r="Q11" s="88" t="s">
        <v>121</v>
      </c>
      <c r="R11" s="23" t="s">
        <v>122</v>
      </c>
      <c r="S11" s="23" t="s">
        <v>123</v>
      </c>
      <c r="T11" s="23" t="s">
        <v>124</v>
      </c>
      <c r="U11" s="105" t="s">
        <v>129</v>
      </c>
      <c r="V11" s="23" t="s">
        <v>128</v>
      </c>
      <c r="W11" s="23" t="s">
        <v>140</v>
      </c>
      <c r="X11" s="23" t="s">
        <v>127</v>
      </c>
      <c r="Y11" s="105" t="s">
        <v>130</v>
      </c>
      <c r="Z11" s="23" t="s">
        <v>131</v>
      </c>
      <c r="AA11" s="23" t="s">
        <v>132</v>
      </c>
      <c r="AB11" s="23" t="s">
        <v>135</v>
      </c>
      <c r="AC11" s="23" t="s">
        <v>133</v>
      </c>
      <c r="AD11" s="23" t="s">
        <v>134</v>
      </c>
      <c r="AE11" s="88" t="s">
        <v>138</v>
      </c>
      <c r="AF11" s="88" t="s">
        <v>137</v>
      </c>
      <c r="AG11" s="88" t="s">
        <v>136</v>
      </c>
      <c r="AH11" s="23" t="s">
        <v>143</v>
      </c>
      <c r="AI11" s="23" t="s">
        <v>141</v>
      </c>
      <c r="AJ11" s="88" t="s">
        <v>139</v>
      </c>
      <c r="AK11" s="23" t="s">
        <v>142</v>
      </c>
      <c r="AL11" s="23" t="s">
        <v>144</v>
      </c>
      <c r="AM11" s="23" t="s">
        <v>152</v>
      </c>
      <c r="AN11" s="23" t="s">
        <v>148</v>
      </c>
      <c r="AO11" s="23" t="s">
        <v>150</v>
      </c>
      <c r="AP11" s="88" t="s">
        <v>151</v>
      </c>
      <c r="AQ11" s="120" t="s">
        <v>149</v>
      </c>
      <c r="AR11" s="32" t="s">
        <v>17</v>
      </c>
      <c r="AS11" s="11"/>
      <c r="AT11" s="6"/>
      <c r="AU11" s="6"/>
      <c r="AV11" s="21"/>
      <c r="AW11" s="21"/>
      <c r="AY11" s="130" t="s">
        <v>18</v>
      </c>
      <c r="AZ11" s="130" t="s">
        <v>19</v>
      </c>
      <c r="BA11" s="130" t="s">
        <v>20</v>
      </c>
      <c r="BB11" s="130" t="s">
        <v>21</v>
      </c>
      <c r="BC11" s="130" t="s">
        <v>22</v>
      </c>
      <c r="BD11" s="130" t="s">
        <v>26</v>
      </c>
      <c r="BE11" s="132" t="s">
        <v>25</v>
      </c>
      <c r="BF11" s="130" t="s">
        <v>24</v>
      </c>
      <c r="BG11" s="130" t="s">
        <v>23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</row>
    <row r="12" spans="1:84" s="7" customFormat="1" ht="28.5" customHeight="1">
      <c r="A12" s="5"/>
      <c r="B12" s="27"/>
      <c r="C12" s="27" t="s">
        <v>10</v>
      </c>
      <c r="D12" s="47">
        <v>39332</v>
      </c>
      <c r="E12" s="89">
        <v>39332</v>
      </c>
      <c r="F12" s="47">
        <v>39335</v>
      </c>
      <c r="G12" s="47">
        <v>39336</v>
      </c>
      <c r="H12" s="89">
        <v>39339</v>
      </c>
      <c r="I12" s="47">
        <v>39339</v>
      </c>
      <c r="J12" s="47">
        <v>39337</v>
      </c>
      <c r="K12" s="47">
        <v>39338</v>
      </c>
      <c r="L12" s="47">
        <v>39338</v>
      </c>
      <c r="M12" s="47">
        <v>39337</v>
      </c>
      <c r="N12" s="89">
        <v>39346</v>
      </c>
      <c r="O12" s="47">
        <v>39342</v>
      </c>
      <c r="P12" s="89">
        <v>39346</v>
      </c>
      <c r="Q12" s="89">
        <v>39346</v>
      </c>
      <c r="R12" s="47">
        <v>39344</v>
      </c>
      <c r="S12" s="47">
        <v>39345</v>
      </c>
      <c r="T12" s="47">
        <v>39346</v>
      </c>
      <c r="U12" s="106">
        <v>39349</v>
      </c>
      <c r="V12" s="67">
        <v>39346</v>
      </c>
      <c r="W12" s="67">
        <v>39351</v>
      </c>
      <c r="X12" s="47">
        <v>39351</v>
      </c>
      <c r="Y12" s="106">
        <v>39352</v>
      </c>
      <c r="Z12" s="67">
        <v>39357</v>
      </c>
      <c r="AA12" s="67">
        <v>39358</v>
      </c>
      <c r="AB12" s="67">
        <v>39353</v>
      </c>
      <c r="AC12" s="47">
        <v>39356</v>
      </c>
      <c r="AD12" s="47">
        <v>39358</v>
      </c>
      <c r="AE12" s="89">
        <v>39354</v>
      </c>
      <c r="AF12" s="89">
        <v>39354</v>
      </c>
      <c r="AG12" s="89">
        <v>39360</v>
      </c>
      <c r="AH12" s="67">
        <v>39359</v>
      </c>
      <c r="AI12" s="47">
        <v>39360</v>
      </c>
      <c r="AJ12" s="89">
        <v>39360</v>
      </c>
      <c r="AK12" s="47">
        <v>39360</v>
      </c>
      <c r="AL12" s="47">
        <v>39360</v>
      </c>
      <c r="AM12" s="47">
        <v>39365</v>
      </c>
      <c r="AN12" s="47">
        <v>39365</v>
      </c>
      <c r="AO12" s="47">
        <v>39366</v>
      </c>
      <c r="AP12" s="89">
        <v>39360</v>
      </c>
      <c r="AQ12" s="121">
        <v>39365</v>
      </c>
      <c r="AR12" s="33"/>
      <c r="AS12" s="53" t="s">
        <v>31</v>
      </c>
      <c r="AT12" s="5"/>
      <c r="AU12" s="5"/>
      <c r="AV12" s="21" t="s">
        <v>14</v>
      </c>
      <c r="AW12" s="21"/>
      <c r="AY12" s="131"/>
      <c r="AZ12" s="131"/>
      <c r="BA12" s="131"/>
      <c r="BB12" s="131"/>
      <c r="BC12" s="131"/>
      <c r="BD12" s="131"/>
      <c r="BE12" s="133"/>
      <c r="BF12" s="131"/>
      <c r="BG12" s="131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</row>
    <row r="13" spans="1:84" s="7" customFormat="1" ht="29.25" customHeight="1" thickBot="1">
      <c r="A13" s="8" t="s">
        <v>1</v>
      </c>
      <c r="B13" s="8" t="s">
        <v>5</v>
      </c>
      <c r="C13" s="58" t="s">
        <v>29</v>
      </c>
      <c r="D13" s="9">
        <v>40</v>
      </c>
      <c r="E13" s="90">
        <v>50</v>
      </c>
      <c r="F13" s="9">
        <v>40</v>
      </c>
      <c r="G13" s="9">
        <v>20</v>
      </c>
      <c r="H13" s="90">
        <v>150</v>
      </c>
      <c r="I13" s="9">
        <v>20</v>
      </c>
      <c r="J13" s="9">
        <v>15</v>
      </c>
      <c r="K13" s="9">
        <v>15</v>
      </c>
      <c r="L13" s="9">
        <v>45</v>
      </c>
      <c r="M13" s="9">
        <v>20</v>
      </c>
      <c r="N13" s="90">
        <v>50</v>
      </c>
      <c r="O13" s="9">
        <v>45</v>
      </c>
      <c r="P13" s="90">
        <v>50</v>
      </c>
      <c r="Q13" s="90">
        <v>50</v>
      </c>
      <c r="R13" s="9">
        <v>30</v>
      </c>
      <c r="S13" s="9">
        <v>45</v>
      </c>
      <c r="T13" s="9">
        <v>40</v>
      </c>
      <c r="U13" s="107">
        <v>155</v>
      </c>
      <c r="V13" s="12">
        <v>60</v>
      </c>
      <c r="W13" s="12">
        <v>50</v>
      </c>
      <c r="X13" s="9">
        <v>60</v>
      </c>
      <c r="Y13" s="107">
        <v>150</v>
      </c>
      <c r="Z13" s="12">
        <v>15</v>
      </c>
      <c r="AA13" s="12">
        <v>15</v>
      </c>
      <c r="AB13" s="12">
        <v>40</v>
      </c>
      <c r="AC13" s="9">
        <v>30</v>
      </c>
      <c r="AD13" s="9">
        <v>50</v>
      </c>
      <c r="AE13" s="90">
        <v>50</v>
      </c>
      <c r="AF13" s="90">
        <v>50</v>
      </c>
      <c r="AG13" s="90">
        <v>50</v>
      </c>
      <c r="AH13" s="12">
        <v>15</v>
      </c>
      <c r="AI13" s="9">
        <v>30</v>
      </c>
      <c r="AJ13" s="90">
        <v>100</v>
      </c>
      <c r="AK13" s="9">
        <v>65</v>
      </c>
      <c r="AL13" s="9">
        <v>30</v>
      </c>
      <c r="AM13" s="9">
        <v>50</v>
      </c>
      <c r="AN13" s="9">
        <v>125</v>
      </c>
      <c r="AO13" s="9">
        <v>15</v>
      </c>
      <c r="AP13" s="90">
        <v>50</v>
      </c>
      <c r="AQ13" s="122">
        <v>102</v>
      </c>
      <c r="AR13" s="34"/>
      <c r="AS13" s="12">
        <f>SUM(D13:AR13)</f>
        <v>2082</v>
      </c>
      <c r="AT13" s="8" t="s">
        <v>5</v>
      </c>
      <c r="AU13" s="8" t="s">
        <v>1</v>
      </c>
      <c r="AV13" s="29" t="s">
        <v>49</v>
      </c>
      <c r="AW13" s="29" t="s">
        <v>15</v>
      </c>
      <c r="AY13" s="131"/>
      <c r="AZ13" s="131"/>
      <c r="BA13" s="131"/>
      <c r="BB13" s="131"/>
      <c r="BC13" s="131"/>
      <c r="BD13" s="131"/>
      <c r="BE13" s="133"/>
      <c r="BF13" s="131"/>
      <c r="BG13" s="131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</row>
    <row r="14" spans="1:59" ht="15" customHeight="1" thickTop="1">
      <c r="A14" s="100" t="s">
        <v>97</v>
      </c>
      <c r="C14" s="94"/>
      <c r="D14" s="6">
        <v>40</v>
      </c>
      <c r="E14" s="92">
        <v>45</v>
      </c>
      <c r="F14" s="6">
        <v>40</v>
      </c>
      <c r="G14" s="6">
        <v>20</v>
      </c>
      <c r="H14" s="92">
        <v>128</v>
      </c>
      <c r="I14" s="6">
        <v>19</v>
      </c>
      <c r="J14" s="6">
        <v>15</v>
      </c>
      <c r="K14" s="93">
        <v>0</v>
      </c>
      <c r="L14" s="6">
        <v>29</v>
      </c>
      <c r="M14" s="6">
        <v>20</v>
      </c>
      <c r="N14" s="104">
        <v>30</v>
      </c>
      <c r="O14" s="6">
        <v>45</v>
      </c>
      <c r="P14" s="92">
        <v>33</v>
      </c>
      <c r="Q14" s="92">
        <v>46</v>
      </c>
      <c r="R14" s="93">
        <v>0</v>
      </c>
      <c r="S14" s="6">
        <v>40</v>
      </c>
      <c r="T14" s="93">
        <v>0</v>
      </c>
      <c r="U14" s="108">
        <v>145</v>
      </c>
      <c r="V14" s="11">
        <v>60</v>
      </c>
      <c r="W14" s="11">
        <v>50</v>
      </c>
      <c r="X14" s="6">
        <v>60</v>
      </c>
      <c r="Y14" s="17">
        <v>107</v>
      </c>
      <c r="Z14" s="11">
        <v>10</v>
      </c>
      <c r="AA14" s="11">
        <v>15</v>
      </c>
      <c r="AB14" s="11">
        <v>40</v>
      </c>
      <c r="AC14" s="6">
        <v>30</v>
      </c>
      <c r="AD14" s="6">
        <v>50</v>
      </c>
      <c r="AE14" s="104">
        <v>26</v>
      </c>
      <c r="AF14" s="92">
        <v>40</v>
      </c>
      <c r="AG14" s="92">
        <v>39</v>
      </c>
      <c r="AH14" s="11">
        <v>15</v>
      </c>
      <c r="AI14" s="6">
        <v>30</v>
      </c>
      <c r="AJ14" s="92">
        <v>90</v>
      </c>
      <c r="AK14" s="93">
        <v>0</v>
      </c>
      <c r="AL14" s="6">
        <v>30</v>
      </c>
      <c r="AM14" s="6">
        <v>50</v>
      </c>
      <c r="AN14" s="6">
        <v>125</v>
      </c>
      <c r="AO14" s="6">
        <v>15</v>
      </c>
      <c r="AP14" s="92">
        <v>41</v>
      </c>
      <c r="AQ14" s="123">
        <v>87</v>
      </c>
      <c r="AR14" s="35"/>
      <c r="AS14" s="25">
        <f>(((SUM(D14:AR14))/(AS13-0))*100)+3</f>
        <v>84.89241114313161</v>
      </c>
      <c r="AU14" s="100" t="s">
        <v>97</v>
      </c>
      <c r="AV14" s="30">
        <v>10.5</v>
      </c>
      <c r="AW14" s="31">
        <f aca="true" t="shared" si="0" ref="AW14:AW36">SUM(AV14:AV14)</f>
        <v>10.5</v>
      </c>
      <c r="AY14" s="37">
        <f aca="true" t="shared" si="1" ref="AY14:AY36">AS14</f>
        <v>84.89241114313161</v>
      </c>
      <c r="AZ14" s="39"/>
      <c r="BA14" s="39"/>
      <c r="BB14" s="39"/>
      <c r="BC14" s="39"/>
      <c r="BD14" s="39"/>
      <c r="BE14" s="39"/>
      <c r="BF14" s="39"/>
      <c r="BG14" s="39"/>
    </row>
    <row r="15" spans="1:59" ht="15" customHeight="1">
      <c r="A15" s="100" t="s">
        <v>94</v>
      </c>
      <c r="C15" s="94"/>
      <c r="D15" s="6">
        <v>30</v>
      </c>
      <c r="E15" s="93">
        <v>0</v>
      </c>
      <c r="F15" s="93">
        <v>0</v>
      </c>
      <c r="G15" s="93">
        <v>0</v>
      </c>
      <c r="H15" s="102">
        <v>0</v>
      </c>
      <c r="I15" s="6">
        <v>19</v>
      </c>
      <c r="J15" s="93">
        <v>0</v>
      </c>
      <c r="K15" s="93">
        <v>0</v>
      </c>
      <c r="L15" s="6">
        <v>25</v>
      </c>
      <c r="M15" s="93">
        <v>0</v>
      </c>
      <c r="N15" s="102">
        <v>0</v>
      </c>
      <c r="O15" s="93">
        <v>0</v>
      </c>
      <c r="P15" s="92">
        <v>35</v>
      </c>
      <c r="Q15" s="102">
        <v>0</v>
      </c>
      <c r="R15" s="93">
        <v>0</v>
      </c>
      <c r="S15" s="93">
        <v>0</v>
      </c>
      <c r="T15" s="93">
        <v>0</v>
      </c>
      <c r="U15" s="108">
        <v>92</v>
      </c>
      <c r="V15" s="93">
        <v>0</v>
      </c>
      <c r="W15" s="93">
        <v>0</v>
      </c>
      <c r="X15" s="93">
        <v>0</v>
      </c>
      <c r="Y15" s="108">
        <v>39</v>
      </c>
      <c r="Z15" s="18" t="s">
        <v>83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22">
        <v>59</v>
      </c>
      <c r="AK15" s="19">
        <v>0</v>
      </c>
      <c r="AL15" s="19">
        <v>0</v>
      </c>
      <c r="AM15" s="19">
        <v>0</v>
      </c>
      <c r="AN15" s="93">
        <v>0</v>
      </c>
      <c r="AO15" s="91" t="s">
        <v>83</v>
      </c>
      <c r="AP15" s="102">
        <v>0</v>
      </c>
      <c r="AQ15" s="123">
        <v>0</v>
      </c>
      <c r="AR15" s="35"/>
      <c r="AS15" s="103">
        <f>(((SUM(D15:AR15))/(AS13-15))*100)+0</f>
        <v>14.465408805031446</v>
      </c>
      <c r="AU15" s="100" t="s">
        <v>94</v>
      </c>
      <c r="AV15" s="30">
        <v>1</v>
      </c>
      <c r="AW15" s="31">
        <f t="shared" si="0"/>
        <v>1</v>
      </c>
      <c r="AY15" s="37">
        <f t="shared" si="1"/>
        <v>14.465408805031446</v>
      </c>
      <c r="AZ15" s="39"/>
      <c r="BA15" s="39"/>
      <c r="BB15" s="39"/>
      <c r="BC15" s="39"/>
      <c r="BD15" s="39"/>
      <c r="BE15" s="39"/>
      <c r="BF15" s="39"/>
      <c r="BG15" s="39"/>
    </row>
    <row r="16" spans="1:59" s="2" customFormat="1" ht="15" customHeight="1">
      <c r="A16" s="100" t="s">
        <v>91</v>
      </c>
      <c r="B16" s="3"/>
      <c r="C16" s="94"/>
      <c r="D16" s="6">
        <v>30</v>
      </c>
      <c r="E16" s="92">
        <v>48</v>
      </c>
      <c r="F16" s="6">
        <v>40</v>
      </c>
      <c r="G16" s="6">
        <v>20</v>
      </c>
      <c r="H16" s="91" t="s">
        <v>83</v>
      </c>
      <c r="I16" s="6">
        <v>15</v>
      </c>
      <c r="J16" s="6">
        <v>15</v>
      </c>
      <c r="K16" s="6">
        <v>10</v>
      </c>
      <c r="L16" s="91" t="s">
        <v>83</v>
      </c>
      <c r="M16" s="91" t="s">
        <v>83</v>
      </c>
      <c r="N16" s="91" t="s">
        <v>83</v>
      </c>
      <c r="O16" s="6">
        <v>35</v>
      </c>
      <c r="P16" s="92">
        <v>45</v>
      </c>
      <c r="Q16" s="91" t="s">
        <v>83</v>
      </c>
      <c r="R16" s="6">
        <v>30</v>
      </c>
      <c r="S16" s="6">
        <v>25</v>
      </c>
      <c r="T16" s="91" t="s">
        <v>83</v>
      </c>
      <c r="U16" s="91" t="s">
        <v>83</v>
      </c>
      <c r="V16" s="91" t="s">
        <v>83</v>
      </c>
      <c r="W16" s="91" t="s">
        <v>83</v>
      </c>
      <c r="X16" s="91" t="s">
        <v>83</v>
      </c>
      <c r="Y16" s="96">
        <v>73</v>
      </c>
      <c r="Z16" s="18" t="s">
        <v>83</v>
      </c>
      <c r="AA16" s="18" t="s">
        <v>83</v>
      </c>
      <c r="AB16" s="18" t="s">
        <v>83</v>
      </c>
      <c r="AC16" s="18" t="s">
        <v>83</v>
      </c>
      <c r="AD16" s="18" t="s">
        <v>83</v>
      </c>
      <c r="AE16" s="112">
        <v>0</v>
      </c>
      <c r="AF16" s="22">
        <v>11</v>
      </c>
      <c r="AG16" s="112">
        <v>0</v>
      </c>
      <c r="AH16" s="18" t="s">
        <v>83</v>
      </c>
      <c r="AI16" s="18" t="s">
        <v>83</v>
      </c>
      <c r="AJ16" s="18" t="s">
        <v>83</v>
      </c>
      <c r="AK16" s="18" t="s">
        <v>83</v>
      </c>
      <c r="AL16" s="6">
        <v>20</v>
      </c>
      <c r="AM16" s="91" t="s">
        <v>83</v>
      </c>
      <c r="AN16" s="91" t="s">
        <v>83</v>
      </c>
      <c r="AO16" s="91" t="s">
        <v>83</v>
      </c>
      <c r="AP16" s="91" t="s">
        <v>83</v>
      </c>
      <c r="AQ16" s="123">
        <v>32</v>
      </c>
      <c r="AR16" s="35"/>
      <c r="AS16" s="103">
        <f>(((SUM(AL16,Y16,R16:S16,O16:P16,I16:K16,D16:G16,AQ16))/(SUM(AL13,AH13:AI13,Y13,R13:S13,O13:P13,I13:K13,D13:G13,AQ13))*100)+0)-8</f>
        <v>54.84074605451937</v>
      </c>
      <c r="AT16" s="3"/>
      <c r="AU16" s="100" t="s">
        <v>91</v>
      </c>
      <c r="AV16" s="30">
        <v>1.5</v>
      </c>
      <c r="AW16" s="31">
        <f t="shared" si="0"/>
        <v>1.5</v>
      </c>
      <c r="AY16" s="37">
        <f t="shared" si="1"/>
        <v>54.84074605451937</v>
      </c>
      <c r="AZ16" s="39"/>
      <c r="BA16" s="39"/>
      <c r="BB16" s="39"/>
      <c r="BC16" s="39"/>
      <c r="BD16" s="39"/>
      <c r="BE16" s="39"/>
      <c r="BF16" s="39"/>
      <c r="BG16" s="39"/>
    </row>
    <row r="17" spans="1:59" ht="15" customHeight="1">
      <c r="A17" s="100" t="s">
        <v>100</v>
      </c>
      <c r="C17" s="94"/>
      <c r="D17" s="6">
        <v>40</v>
      </c>
      <c r="E17" s="92">
        <v>50</v>
      </c>
      <c r="F17" s="6">
        <v>40</v>
      </c>
      <c r="G17" s="6">
        <v>20</v>
      </c>
      <c r="H17" s="92">
        <v>128</v>
      </c>
      <c r="I17" s="6">
        <v>19</v>
      </c>
      <c r="J17" s="6">
        <v>15</v>
      </c>
      <c r="K17" s="6">
        <v>15</v>
      </c>
      <c r="L17" s="6">
        <v>32</v>
      </c>
      <c r="M17" s="6">
        <v>15</v>
      </c>
      <c r="N17" s="92">
        <v>38</v>
      </c>
      <c r="O17" s="6">
        <v>45</v>
      </c>
      <c r="P17" s="92">
        <v>47</v>
      </c>
      <c r="Q17" s="92">
        <v>42</v>
      </c>
      <c r="R17" s="6">
        <v>30</v>
      </c>
      <c r="S17" s="6">
        <v>40</v>
      </c>
      <c r="T17" s="6">
        <v>20</v>
      </c>
      <c r="U17" s="108">
        <v>129</v>
      </c>
      <c r="V17" s="11">
        <v>60</v>
      </c>
      <c r="W17" s="11">
        <v>40</v>
      </c>
      <c r="X17" s="6">
        <v>60</v>
      </c>
      <c r="Y17" s="108">
        <v>126</v>
      </c>
      <c r="Z17" s="11">
        <v>15</v>
      </c>
      <c r="AA17" s="11">
        <v>15</v>
      </c>
      <c r="AB17" s="11">
        <v>40</v>
      </c>
      <c r="AC17" s="6">
        <v>30</v>
      </c>
      <c r="AD17" s="6">
        <v>50</v>
      </c>
      <c r="AE17" s="104">
        <v>31</v>
      </c>
      <c r="AF17" s="92">
        <v>50</v>
      </c>
      <c r="AG17" s="104">
        <v>23</v>
      </c>
      <c r="AH17" s="11">
        <v>15</v>
      </c>
      <c r="AI17" s="6">
        <v>30</v>
      </c>
      <c r="AJ17" s="92">
        <v>80</v>
      </c>
      <c r="AK17" s="6">
        <v>38</v>
      </c>
      <c r="AL17" s="6">
        <v>25</v>
      </c>
      <c r="AM17" s="93">
        <v>0</v>
      </c>
      <c r="AN17" s="6">
        <v>125</v>
      </c>
      <c r="AO17" s="6">
        <v>15</v>
      </c>
      <c r="AP17" s="92">
        <v>47</v>
      </c>
      <c r="AQ17" s="123">
        <v>59</v>
      </c>
      <c r="AR17" s="35"/>
      <c r="AS17" s="25">
        <f>(((SUM(D17:AR17))/(AS13-0))*100)+1</f>
        <v>84.5254562920269</v>
      </c>
      <c r="AU17" s="100" t="s">
        <v>100</v>
      </c>
      <c r="AV17" s="30">
        <v>9.5</v>
      </c>
      <c r="AW17" s="31">
        <f t="shared" si="0"/>
        <v>9.5</v>
      </c>
      <c r="AY17" s="37">
        <f t="shared" si="1"/>
        <v>84.5254562920269</v>
      </c>
      <c r="AZ17" s="39"/>
      <c r="BA17" s="39"/>
      <c r="BB17" s="39"/>
      <c r="BC17" s="39"/>
      <c r="BD17" s="39"/>
      <c r="BE17" s="39"/>
      <c r="BF17" s="39"/>
      <c r="BG17" s="39"/>
    </row>
    <row r="18" spans="1:59" s="2" customFormat="1" ht="15" customHeight="1">
      <c r="A18" s="100" t="s">
        <v>93</v>
      </c>
      <c r="B18" s="3"/>
      <c r="C18" s="94"/>
      <c r="D18" s="6">
        <v>30</v>
      </c>
      <c r="E18" s="92">
        <v>46</v>
      </c>
      <c r="F18" s="6">
        <v>35</v>
      </c>
      <c r="G18" s="6">
        <v>10</v>
      </c>
      <c r="H18" s="92">
        <v>111</v>
      </c>
      <c r="I18" s="91" t="s">
        <v>83</v>
      </c>
      <c r="J18" s="6">
        <v>15</v>
      </c>
      <c r="K18" s="93">
        <v>0</v>
      </c>
      <c r="L18" s="6">
        <v>20</v>
      </c>
      <c r="M18" s="6">
        <v>20</v>
      </c>
      <c r="N18" s="104">
        <v>28</v>
      </c>
      <c r="O18" s="93">
        <v>0</v>
      </c>
      <c r="P18" s="102">
        <v>0</v>
      </c>
      <c r="Q18" s="92">
        <v>39</v>
      </c>
      <c r="R18" s="6">
        <v>25</v>
      </c>
      <c r="S18" s="93">
        <v>0</v>
      </c>
      <c r="T18" s="6">
        <v>35</v>
      </c>
      <c r="U18" s="108">
        <v>58</v>
      </c>
      <c r="V18" s="11">
        <v>45</v>
      </c>
      <c r="W18" s="19">
        <v>0</v>
      </c>
      <c r="X18" s="91" t="s">
        <v>83</v>
      </c>
      <c r="Y18" s="17">
        <v>77</v>
      </c>
      <c r="Z18" s="11">
        <v>5</v>
      </c>
      <c r="AA18" s="11">
        <v>0</v>
      </c>
      <c r="AB18" s="11">
        <v>25</v>
      </c>
      <c r="AC18" s="6">
        <v>30</v>
      </c>
      <c r="AD18" s="93">
        <v>0</v>
      </c>
      <c r="AE18" s="102">
        <v>0</v>
      </c>
      <c r="AF18" s="92">
        <v>40</v>
      </c>
      <c r="AG18" s="102">
        <v>0</v>
      </c>
      <c r="AH18" s="18" t="s">
        <v>83</v>
      </c>
      <c r="AI18" s="93">
        <v>0</v>
      </c>
      <c r="AJ18" s="113" t="s">
        <v>83</v>
      </c>
      <c r="AK18" s="93">
        <v>0</v>
      </c>
      <c r="AL18" s="91" t="s">
        <v>83</v>
      </c>
      <c r="AM18" s="93">
        <v>0</v>
      </c>
      <c r="AN18" s="93">
        <v>0</v>
      </c>
      <c r="AO18" s="93">
        <v>0</v>
      </c>
      <c r="AP18" s="102">
        <v>0</v>
      </c>
      <c r="AQ18" s="123">
        <v>16</v>
      </c>
      <c r="AR18" s="35"/>
      <c r="AS18" s="103">
        <f>(((SUM(D18:AR18))/(AS13-225))*100)+2</f>
        <v>40.233710285406566</v>
      </c>
      <c r="AT18" s="3"/>
      <c r="AU18" s="100" t="s">
        <v>93</v>
      </c>
      <c r="AV18" s="30">
        <v>5.5</v>
      </c>
      <c r="AW18" s="31">
        <f t="shared" si="0"/>
        <v>5.5</v>
      </c>
      <c r="AY18" s="37">
        <f t="shared" si="1"/>
        <v>40.233710285406566</v>
      </c>
      <c r="AZ18" s="39"/>
      <c r="BA18" s="39"/>
      <c r="BB18" s="39"/>
      <c r="BC18" s="39"/>
      <c r="BD18" s="39"/>
      <c r="BE18" s="39"/>
      <c r="BF18" s="39"/>
      <c r="BG18" s="39"/>
    </row>
    <row r="19" spans="1:59" ht="15" customHeight="1">
      <c r="A19" s="100" t="s">
        <v>109</v>
      </c>
      <c r="C19" s="94"/>
      <c r="D19" s="6">
        <v>40</v>
      </c>
      <c r="E19" s="92">
        <v>50</v>
      </c>
      <c r="F19" s="6">
        <v>35</v>
      </c>
      <c r="G19" s="6">
        <v>20</v>
      </c>
      <c r="H19" s="92">
        <v>117</v>
      </c>
      <c r="I19" s="6">
        <v>18</v>
      </c>
      <c r="J19" s="6">
        <v>15</v>
      </c>
      <c r="K19" s="6">
        <v>10</v>
      </c>
      <c r="L19" s="6">
        <v>31</v>
      </c>
      <c r="M19" s="6">
        <v>0</v>
      </c>
      <c r="N19" s="92">
        <v>37</v>
      </c>
      <c r="O19" s="6">
        <v>45</v>
      </c>
      <c r="P19" s="92">
        <v>44</v>
      </c>
      <c r="Q19" s="104">
        <v>31</v>
      </c>
      <c r="R19" s="6">
        <v>30</v>
      </c>
      <c r="S19" s="6">
        <v>4</v>
      </c>
      <c r="T19" s="6">
        <v>25</v>
      </c>
      <c r="U19" s="108">
        <v>99</v>
      </c>
      <c r="V19" s="11">
        <v>60</v>
      </c>
      <c r="W19" s="11">
        <v>40</v>
      </c>
      <c r="X19" s="6">
        <v>60</v>
      </c>
      <c r="Y19" s="108">
        <v>53</v>
      </c>
      <c r="Z19" s="11">
        <v>10</v>
      </c>
      <c r="AA19" s="11">
        <v>15</v>
      </c>
      <c r="AB19" s="11">
        <v>25</v>
      </c>
      <c r="AC19" s="6">
        <v>30</v>
      </c>
      <c r="AD19" s="6">
        <v>45</v>
      </c>
      <c r="AE19" s="92">
        <v>40</v>
      </c>
      <c r="AF19" s="92">
        <v>43</v>
      </c>
      <c r="AG19" s="104">
        <v>25</v>
      </c>
      <c r="AH19" s="11">
        <v>5</v>
      </c>
      <c r="AI19" s="6">
        <v>30</v>
      </c>
      <c r="AJ19" s="92">
        <v>85</v>
      </c>
      <c r="AK19" s="6">
        <v>43</v>
      </c>
      <c r="AL19" s="6">
        <v>30</v>
      </c>
      <c r="AM19" s="6">
        <v>45</v>
      </c>
      <c r="AN19" s="6">
        <v>120</v>
      </c>
      <c r="AO19" s="6">
        <v>5</v>
      </c>
      <c r="AP19" s="92">
        <v>44</v>
      </c>
      <c r="AQ19" s="123">
        <v>38</v>
      </c>
      <c r="AR19" s="35">
        <v>25</v>
      </c>
      <c r="AS19" s="25">
        <f>(((SUM(D19:AR19))/(AS13-0))*100)+0</f>
        <v>75.26416906820364</v>
      </c>
      <c r="AU19" s="100" t="s">
        <v>109</v>
      </c>
      <c r="AV19" s="30">
        <v>10.5</v>
      </c>
      <c r="AW19" s="31">
        <f t="shared" si="0"/>
        <v>10.5</v>
      </c>
      <c r="AY19" s="37">
        <f t="shared" si="1"/>
        <v>75.26416906820364</v>
      </c>
      <c r="AZ19" s="39"/>
      <c r="BA19" s="39"/>
      <c r="BB19" s="39"/>
      <c r="BC19" s="39"/>
      <c r="BD19" s="39"/>
      <c r="BE19" s="39"/>
      <c r="BF19" s="39"/>
      <c r="BG19" s="39"/>
    </row>
    <row r="20" spans="1:59" s="2" customFormat="1" ht="15" customHeight="1">
      <c r="A20" s="100" t="s">
        <v>90</v>
      </c>
      <c r="B20" s="3"/>
      <c r="C20" s="94"/>
      <c r="D20" s="6">
        <v>40</v>
      </c>
      <c r="E20" s="92">
        <v>45</v>
      </c>
      <c r="F20" s="6">
        <v>40</v>
      </c>
      <c r="G20" s="6">
        <v>15</v>
      </c>
      <c r="H20" s="92">
        <v>127</v>
      </c>
      <c r="I20" s="6">
        <v>20</v>
      </c>
      <c r="J20" s="6">
        <v>15</v>
      </c>
      <c r="K20" s="6">
        <v>15</v>
      </c>
      <c r="L20" s="6">
        <v>29</v>
      </c>
      <c r="M20" s="6">
        <v>20</v>
      </c>
      <c r="N20" s="92">
        <v>42</v>
      </c>
      <c r="O20" s="6">
        <v>45</v>
      </c>
      <c r="P20" s="92">
        <v>33</v>
      </c>
      <c r="Q20" s="92">
        <v>48</v>
      </c>
      <c r="R20" s="6">
        <v>30</v>
      </c>
      <c r="S20" s="6">
        <v>45</v>
      </c>
      <c r="T20" s="6">
        <v>38</v>
      </c>
      <c r="U20" s="108">
        <v>128</v>
      </c>
      <c r="V20" s="11">
        <v>60</v>
      </c>
      <c r="W20" s="11">
        <v>40</v>
      </c>
      <c r="X20" s="6">
        <v>60</v>
      </c>
      <c r="Y20" s="108">
        <v>105</v>
      </c>
      <c r="Z20" s="11">
        <v>10</v>
      </c>
      <c r="AA20" s="11">
        <v>15</v>
      </c>
      <c r="AB20" s="11">
        <v>40</v>
      </c>
      <c r="AC20" s="6">
        <v>30</v>
      </c>
      <c r="AD20" s="6">
        <v>50</v>
      </c>
      <c r="AE20" s="92">
        <v>37</v>
      </c>
      <c r="AF20" s="92">
        <v>48</v>
      </c>
      <c r="AG20" s="92">
        <v>39</v>
      </c>
      <c r="AH20" s="11">
        <v>10</v>
      </c>
      <c r="AI20" s="6">
        <v>30</v>
      </c>
      <c r="AJ20" s="104">
        <v>60</v>
      </c>
      <c r="AK20" s="93">
        <v>0</v>
      </c>
      <c r="AL20" s="6">
        <v>25</v>
      </c>
      <c r="AM20" s="6">
        <v>45</v>
      </c>
      <c r="AN20" s="6">
        <v>125</v>
      </c>
      <c r="AO20" s="91" t="s">
        <v>83</v>
      </c>
      <c r="AP20" s="92">
        <v>42</v>
      </c>
      <c r="AQ20" s="123">
        <v>79</v>
      </c>
      <c r="AR20" s="35"/>
      <c r="AS20" s="25">
        <f>(((SUM(D20:AR20))/(AS13-15))*100)+2</f>
        <v>85.45428156748912</v>
      </c>
      <c r="AT20" s="3"/>
      <c r="AU20" s="100" t="s">
        <v>90</v>
      </c>
      <c r="AV20" s="30">
        <v>9.5</v>
      </c>
      <c r="AW20" s="31">
        <f t="shared" si="0"/>
        <v>9.5</v>
      </c>
      <c r="AY20" s="37">
        <f t="shared" si="1"/>
        <v>85.45428156748912</v>
      </c>
      <c r="AZ20" s="39"/>
      <c r="BA20" s="39"/>
      <c r="BB20" s="39"/>
      <c r="BC20" s="39"/>
      <c r="BD20" s="39"/>
      <c r="BE20" s="39"/>
      <c r="BF20" s="39"/>
      <c r="BG20" s="39"/>
    </row>
    <row r="21" spans="1:59" ht="15" customHeight="1">
      <c r="A21" s="100" t="s">
        <v>104</v>
      </c>
      <c r="C21" s="94"/>
      <c r="D21" s="6">
        <v>40</v>
      </c>
      <c r="E21" s="92">
        <v>48</v>
      </c>
      <c r="F21" s="6">
        <v>40</v>
      </c>
      <c r="G21" s="6">
        <v>20</v>
      </c>
      <c r="H21" s="92">
        <v>136</v>
      </c>
      <c r="I21" s="6">
        <v>20</v>
      </c>
      <c r="J21" s="6">
        <v>15</v>
      </c>
      <c r="K21" s="93">
        <v>0</v>
      </c>
      <c r="L21" s="6">
        <v>32</v>
      </c>
      <c r="M21" s="6">
        <v>18</v>
      </c>
      <c r="N21" s="92">
        <v>38</v>
      </c>
      <c r="O21" s="6">
        <v>45</v>
      </c>
      <c r="P21" s="92">
        <v>42</v>
      </c>
      <c r="Q21" s="111">
        <v>45</v>
      </c>
      <c r="R21" s="6">
        <v>30</v>
      </c>
      <c r="S21" s="93">
        <v>0</v>
      </c>
      <c r="T21" s="6">
        <v>40</v>
      </c>
      <c r="U21" s="108">
        <v>138</v>
      </c>
      <c r="V21" s="11">
        <v>60</v>
      </c>
      <c r="W21" s="11">
        <v>40</v>
      </c>
      <c r="X21" s="6">
        <v>60</v>
      </c>
      <c r="Y21" s="108">
        <v>113</v>
      </c>
      <c r="Z21" s="11">
        <v>15</v>
      </c>
      <c r="AA21" s="11">
        <v>15</v>
      </c>
      <c r="AB21" s="11">
        <v>40</v>
      </c>
      <c r="AC21" s="6">
        <v>30</v>
      </c>
      <c r="AD21" s="6">
        <v>50</v>
      </c>
      <c r="AE21" s="92">
        <v>40</v>
      </c>
      <c r="AF21" s="92">
        <v>40</v>
      </c>
      <c r="AG21" s="92">
        <v>34</v>
      </c>
      <c r="AH21" s="11">
        <v>15</v>
      </c>
      <c r="AI21" s="6">
        <v>30</v>
      </c>
      <c r="AJ21" s="92">
        <v>86</v>
      </c>
      <c r="AK21" s="6">
        <v>24</v>
      </c>
      <c r="AL21" s="6">
        <v>25</v>
      </c>
      <c r="AM21" s="6">
        <v>50</v>
      </c>
      <c r="AN21" s="6">
        <v>125</v>
      </c>
      <c r="AO21" s="6">
        <v>12</v>
      </c>
      <c r="AP21" s="92">
        <v>44</v>
      </c>
      <c r="AQ21" s="123">
        <v>70</v>
      </c>
      <c r="AR21" s="35"/>
      <c r="AS21" s="25">
        <f>(((SUM(D21:AR21))/(AS13-0))*100)+0</f>
        <v>84.77425552353506</v>
      </c>
      <c r="AU21" s="100" t="s">
        <v>104</v>
      </c>
      <c r="AV21" s="30">
        <v>12.5</v>
      </c>
      <c r="AW21" s="31">
        <f t="shared" si="0"/>
        <v>12.5</v>
      </c>
      <c r="AY21" s="37">
        <f t="shared" si="1"/>
        <v>84.77425552353506</v>
      </c>
      <c r="AZ21" s="39"/>
      <c r="BA21" s="39"/>
      <c r="BB21" s="39"/>
      <c r="BC21" s="39"/>
      <c r="BD21" s="39"/>
      <c r="BE21" s="39"/>
      <c r="BF21" s="39"/>
      <c r="BG21" s="39"/>
    </row>
    <row r="22" spans="1:59" ht="15" customHeight="1">
      <c r="A22" s="100" t="s">
        <v>110</v>
      </c>
      <c r="C22" s="95"/>
      <c r="D22" s="6">
        <v>40</v>
      </c>
      <c r="E22" s="92">
        <v>45</v>
      </c>
      <c r="F22" s="6">
        <v>28</v>
      </c>
      <c r="G22" s="6">
        <v>15</v>
      </c>
      <c r="H22" s="92">
        <v>126</v>
      </c>
      <c r="I22" s="6">
        <v>20</v>
      </c>
      <c r="J22" s="6">
        <v>15</v>
      </c>
      <c r="K22" s="6">
        <v>15</v>
      </c>
      <c r="L22" s="6">
        <v>40</v>
      </c>
      <c r="M22" s="6">
        <v>12</v>
      </c>
      <c r="N22" s="92">
        <v>33</v>
      </c>
      <c r="O22" s="6">
        <v>40</v>
      </c>
      <c r="P22" s="92">
        <v>40</v>
      </c>
      <c r="Q22" s="111">
        <v>48</v>
      </c>
      <c r="R22" s="6">
        <v>20</v>
      </c>
      <c r="S22" s="6">
        <v>35</v>
      </c>
      <c r="T22" s="6">
        <v>15</v>
      </c>
      <c r="U22" s="108">
        <v>126</v>
      </c>
      <c r="V22" s="11">
        <v>58</v>
      </c>
      <c r="W22" s="11">
        <v>50</v>
      </c>
      <c r="X22" s="6">
        <v>25</v>
      </c>
      <c r="Y22" s="108">
        <v>110</v>
      </c>
      <c r="Z22" s="11">
        <v>15</v>
      </c>
      <c r="AA22" s="11">
        <v>15</v>
      </c>
      <c r="AB22" s="11">
        <v>40</v>
      </c>
      <c r="AC22" s="6">
        <v>30</v>
      </c>
      <c r="AD22" s="6">
        <v>40</v>
      </c>
      <c r="AE22" s="92">
        <v>35</v>
      </c>
      <c r="AF22" s="92">
        <v>42</v>
      </c>
      <c r="AG22" s="92">
        <v>36</v>
      </c>
      <c r="AH22" s="11">
        <v>5</v>
      </c>
      <c r="AI22" s="6">
        <v>25</v>
      </c>
      <c r="AJ22" s="104">
        <v>54</v>
      </c>
      <c r="AK22" s="93">
        <v>0</v>
      </c>
      <c r="AL22" s="6">
        <v>21</v>
      </c>
      <c r="AM22" s="6">
        <v>50</v>
      </c>
      <c r="AN22" s="6">
        <v>120</v>
      </c>
      <c r="AO22" s="6">
        <v>10</v>
      </c>
      <c r="AP22" s="104">
        <v>26</v>
      </c>
      <c r="AQ22" s="123">
        <v>61</v>
      </c>
      <c r="AR22" s="35"/>
      <c r="AS22" s="25">
        <f>(((SUM(D22:AR22))/(AS13-0))*100)+0</f>
        <v>75.93659942363112</v>
      </c>
      <c r="AU22" s="100" t="s">
        <v>110</v>
      </c>
      <c r="AV22" s="30">
        <v>9.5</v>
      </c>
      <c r="AW22" s="31">
        <f t="shared" si="0"/>
        <v>9.5</v>
      </c>
      <c r="AY22" s="37">
        <f t="shared" si="1"/>
        <v>75.93659942363112</v>
      </c>
      <c r="AZ22" s="39"/>
      <c r="BA22" s="39"/>
      <c r="BB22" s="39"/>
      <c r="BC22" s="39"/>
      <c r="BD22" s="39"/>
      <c r="BE22" s="39"/>
      <c r="BF22" s="39"/>
      <c r="BG22" s="39"/>
    </row>
    <row r="23" spans="1:84" s="7" customFormat="1" ht="12.75" customHeight="1">
      <c r="A23" s="100" t="s">
        <v>111</v>
      </c>
      <c r="B23" s="3"/>
      <c r="C23" s="95"/>
      <c r="D23" s="6">
        <v>40</v>
      </c>
      <c r="E23" s="92">
        <v>49</v>
      </c>
      <c r="F23" s="6">
        <v>40</v>
      </c>
      <c r="G23" s="6">
        <v>20</v>
      </c>
      <c r="H23" s="92">
        <v>130</v>
      </c>
      <c r="I23" s="6">
        <v>19</v>
      </c>
      <c r="J23" s="6">
        <v>10</v>
      </c>
      <c r="K23" s="93">
        <v>0</v>
      </c>
      <c r="L23" s="6">
        <v>38</v>
      </c>
      <c r="M23" s="6">
        <v>18</v>
      </c>
      <c r="N23" s="92">
        <v>39</v>
      </c>
      <c r="O23" s="6">
        <v>45</v>
      </c>
      <c r="P23" s="92">
        <v>40</v>
      </c>
      <c r="Q23" s="92">
        <v>50</v>
      </c>
      <c r="R23" s="6">
        <v>30</v>
      </c>
      <c r="S23" s="6">
        <v>40</v>
      </c>
      <c r="T23" s="6">
        <v>40</v>
      </c>
      <c r="U23" s="108">
        <v>99</v>
      </c>
      <c r="V23" s="11">
        <v>60</v>
      </c>
      <c r="W23" s="11">
        <v>40</v>
      </c>
      <c r="X23" s="6">
        <v>60</v>
      </c>
      <c r="Y23" s="108">
        <v>98</v>
      </c>
      <c r="Z23" s="11">
        <v>15</v>
      </c>
      <c r="AA23" s="11">
        <v>15</v>
      </c>
      <c r="AB23" s="11">
        <v>40</v>
      </c>
      <c r="AC23" s="6">
        <v>30</v>
      </c>
      <c r="AD23" s="6">
        <v>50</v>
      </c>
      <c r="AE23" s="92">
        <v>40</v>
      </c>
      <c r="AF23" s="92">
        <v>42</v>
      </c>
      <c r="AG23" s="92">
        <v>41</v>
      </c>
      <c r="AH23" s="11">
        <v>15</v>
      </c>
      <c r="AI23" s="6">
        <v>30</v>
      </c>
      <c r="AJ23" s="92">
        <v>83</v>
      </c>
      <c r="AK23" s="6">
        <v>33</v>
      </c>
      <c r="AL23" s="6">
        <v>25</v>
      </c>
      <c r="AM23" s="6">
        <v>50</v>
      </c>
      <c r="AN23" s="6">
        <v>125</v>
      </c>
      <c r="AO23" s="6">
        <v>15</v>
      </c>
      <c r="AP23" s="92">
        <v>36</v>
      </c>
      <c r="AQ23" s="123">
        <v>34</v>
      </c>
      <c r="AR23" s="35"/>
      <c r="AS23" s="25">
        <f>(((SUM(D23:AR23))/(AS13-0))*100)+2</f>
        <v>84.80499519692603</v>
      </c>
      <c r="AT23" s="3"/>
      <c r="AU23" s="100" t="s">
        <v>111</v>
      </c>
      <c r="AV23" s="30">
        <v>12.5</v>
      </c>
      <c r="AW23" s="31">
        <f t="shared" si="0"/>
        <v>12.5</v>
      </c>
      <c r="AX23"/>
      <c r="AY23" s="37">
        <f t="shared" si="1"/>
        <v>84.80499519692603</v>
      </c>
      <c r="AZ23" s="39"/>
      <c r="BA23" s="39"/>
      <c r="BB23" s="39"/>
      <c r="BC23" s="39"/>
      <c r="BD23" s="39"/>
      <c r="BE23" s="39"/>
      <c r="BF23" s="39"/>
      <c r="BG23" s="39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</row>
    <row r="24" spans="1:59" ht="14.25" customHeight="1">
      <c r="A24" s="100" t="s">
        <v>108</v>
      </c>
      <c r="C24" s="94"/>
      <c r="D24" s="6">
        <v>30</v>
      </c>
      <c r="E24" s="92">
        <v>50</v>
      </c>
      <c r="F24" s="6">
        <v>15</v>
      </c>
      <c r="G24" s="6">
        <v>20</v>
      </c>
      <c r="H24" s="92">
        <v>99</v>
      </c>
      <c r="I24" s="6">
        <v>18</v>
      </c>
      <c r="J24" s="93">
        <v>0</v>
      </c>
      <c r="K24" s="93">
        <v>0</v>
      </c>
      <c r="L24" s="6">
        <v>25</v>
      </c>
      <c r="M24" s="93">
        <v>0</v>
      </c>
      <c r="N24" s="104">
        <v>29</v>
      </c>
      <c r="O24" s="93">
        <v>0</v>
      </c>
      <c r="P24" s="111">
        <v>34</v>
      </c>
      <c r="Q24" s="92">
        <v>34</v>
      </c>
      <c r="R24" s="93">
        <v>0</v>
      </c>
      <c r="S24" s="93">
        <v>0</v>
      </c>
      <c r="T24" s="93">
        <v>0</v>
      </c>
      <c r="U24" s="108">
        <v>91</v>
      </c>
      <c r="V24" s="11">
        <v>45</v>
      </c>
      <c r="W24" s="11">
        <v>40</v>
      </c>
      <c r="X24" s="6">
        <v>60</v>
      </c>
      <c r="Y24" s="108">
        <v>62</v>
      </c>
      <c r="Z24" s="11">
        <v>10</v>
      </c>
      <c r="AA24" s="11">
        <v>15</v>
      </c>
      <c r="AB24" s="11">
        <v>25</v>
      </c>
      <c r="AC24" s="93">
        <v>0</v>
      </c>
      <c r="AD24" s="93">
        <v>0</v>
      </c>
      <c r="AE24" s="92">
        <v>35</v>
      </c>
      <c r="AF24" s="92">
        <v>45</v>
      </c>
      <c r="AG24" s="104">
        <v>19</v>
      </c>
      <c r="AH24" s="11">
        <v>15</v>
      </c>
      <c r="AI24" s="6">
        <v>30</v>
      </c>
      <c r="AJ24" s="92">
        <v>76</v>
      </c>
      <c r="AK24" s="6">
        <v>44</v>
      </c>
      <c r="AL24" s="6">
        <v>25</v>
      </c>
      <c r="AM24" s="93">
        <v>0</v>
      </c>
      <c r="AN24" s="93">
        <v>0</v>
      </c>
      <c r="AO24" s="6">
        <v>5</v>
      </c>
      <c r="AP24" s="104">
        <v>26</v>
      </c>
      <c r="AQ24" s="123">
        <v>42</v>
      </c>
      <c r="AR24" s="35"/>
      <c r="AS24" s="103">
        <f>(((SUM(D24:AR24))/(AS13-0))*100)+4</f>
        <v>55.10470701248799</v>
      </c>
      <c r="AU24" s="100" t="s">
        <v>108</v>
      </c>
      <c r="AV24" s="30">
        <v>9.5</v>
      </c>
      <c r="AW24" s="31">
        <f t="shared" si="0"/>
        <v>9.5</v>
      </c>
      <c r="AY24" s="37">
        <f t="shared" si="1"/>
        <v>55.10470701248799</v>
      </c>
      <c r="AZ24" s="39"/>
      <c r="BA24" s="39"/>
      <c r="BB24" s="39"/>
      <c r="BC24" s="39"/>
      <c r="BD24" s="39"/>
      <c r="BE24" s="39"/>
      <c r="BF24" s="39"/>
      <c r="BG24" s="39"/>
    </row>
    <row r="25" spans="1:59" ht="15" customHeight="1" hidden="1">
      <c r="A25" s="100" t="s">
        <v>107</v>
      </c>
      <c r="C25" s="94"/>
      <c r="D25" s="96">
        <v>0</v>
      </c>
      <c r="E25" s="91" t="s">
        <v>83</v>
      </c>
      <c r="F25" s="91" t="s">
        <v>83</v>
      </c>
      <c r="G25" s="91" t="s">
        <v>83</v>
      </c>
      <c r="H25" s="91" t="s">
        <v>83</v>
      </c>
      <c r="I25" s="91" t="s">
        <v>83</v>
      </c>
      <c r="J25" s="91" t="s">
        <v>83</v>
      </c>
      <c r="K25" s="91" t="s">
        <v>83</v>
      </c>
      <c r="L25" s="91" t="s">
        <v>83</v>
      </c>
      <c r="M25" s="91" t="s">
        <v>83</v>
      </c>
      <c r="N25" s="91" t="s">
        <v>83</v>
      </c>
      <c r="O25" s="91" t="s">
        <v>83</v>
      </c>
      <c r="P25" s="91" t="s">
        <v>83</v>
      </c>
      <c r="Q25" s="91" t="s">
        <v>83</v>
      </c>
      <c r="R25" s="91" t="s">
        <v>83</v>
      </c>
      <c r="S25" s="91" t="s">
        <v>83</v>
      </c>
      <c r="T25" s="91" t="s">
        <v>83</v>
      </c>
      <c r="U25" s="91" t="s">
        <v>83</v>
      </c>
      <c r="V25" s="91" t="s">
        <v>83</v>
      </c>
      <c r="W25" s="6"/>
      <c r="X25" s="91" t="s">
        <v>83</v>
      </c>
      <c r="Y25" s="91" t="s">
        <v>83</v>
      </c>
      <c r="Z25" s="18" t="s">
        <v>83</v>
      </c>
      <c r="AA25" s="18" t="s">
        <v>83</v>
      </c>
      <c r="AB25" s="18" t="s">
        <v>83</v>
      </c>
      <c r="AC25" s="19" t="s">
        <v>83</v>
      </c>
      <c r="AD25" s="19" t="s">
        <v>83</v>
      </c>
      <c r="AE25" s="18" t="s">
        <v>83</v>
      </c>
      <c r="AF25" s="18" t="s">
        <v>83</v>
      </c>
      <c r="AG25" s="22" t="s">
        <v>83</v>
      </c>
      <c r="AH25" s="11"/>
      <c r="AI25" s="6"/>
      <c r="AJ25" s="6"/>
      <c r="AK25" s="6"/>
      <c r="AL25" s="6"/>
      <c r="AM25" s="93"/>
      <c r="AN25" s="93"/>
      <c r="AO25" s="6"/>
      <c r="AP25" s="6"/>
      <c r="AQ25" s="123"/>
      <c r="AR25" s="35"/>
      <c r="AS25" s="103">
        <f>(((SUM(D25:AR25))/(AS13-0))*100)+0</f>
        <v>0</v>
      </c>
      <c r="AU25" s="100" t="s">
        <v>107</v>
      </c>
      <c r="AV25" s="30">
        <v>0</v>
      </c>
      <c r="AW25" s="31">
        <f t="shared" si="0"/>
        <v>0</v>
      </c>
      <c r="AY25" s="37">
        <f t="shared" si="1"/>
        <v>0</v>
      </c>
      <c r="AZ25" s="39"/>
      <c r="BA25" s="39"/>
      <c r="BB25" s="39"/>
      <c r="BC25" s="39"/>
      <c r="BD25" s="39"/>
      <c r="BE25" s="39"/>
      <c r="BF25" s="39"/>
      <c r="BG25" s="39"/>
    </row>
    <row r="26" spans="1:59" s="2" customFormat="1" ht="15" customHeight="1">
      <c r="A26" s="100" t="s">
        <v>102</v>
      </c>
      <c r="B26" s="3"/>
      <c r="C26" s="94"/>
      <c r="D26" s="6">
        <v>40</v>
      </c>
      <c r="E26" s="92">
        <v>48</v>
      </c>
      <c r="F26" s="6">
        <v>35</v>
      </c>
      <c r="G26" s="6">
        <v>20</v>
      </c>
      <c r="H26" s="92">
        <v>110</v>
      </c>
      <c r="I26" s="6">
        <v>17</v>
      </c>
      <c r="J26" s="6">
        <v>13</v>
      </c>
      <c r="K26" s="93">
        <v>0</v>
      </c>
      <c r="L26" s="6">
        <v>24</v>
      </c>
      <c r="M26" s="6">
        <v>8</v>
      </c>
      <c r="N26" s="92">
        <v>35</v>
      </c>
      <c r="O26" s="6">
        <v>30</v>
      </c>
      <c r="P26" s="102">
        <v>0</v>
      </c>
      <c r="Q26" s="102">
        <v>0</v>
      </c>
      <c r="R26" s="6">
        <v>30</v>
      </c>
      <c r="S26" s="93">
        <v>0</v>
      </c>
      <c r="T26" s="93">
        <v>0</v>
      </c>
      <c r="U26" s="108">
        <v>113</v>
      </c>
      <c r="V26" s="11">
        <v>60</v>
      </c>
      <c r="W26" s="19">
        <v>0</v>
      </c>
      <c r="X26" s="93">
        <v>0</v>
      </c>
      <c r="Y26" s="108">
        <v>92</v>
      </c>
      <c r="Z26" s="11">
        <v>15</v>
      </c>
      <c r="AA26" s="11">
        <v>15</v>
      </c>
      <c r="AB26" s="19">
        <v>0</v>
      </c>
      <c r="AC26" s="93">
        <v>0</v>
      </c>
      <c r="AD26" s="93">
        <v>0</v>
      </c>
      <c r="AE26" s="104">
        <v>32</v>
      </c>
      <c r="AF26" s="92">
        <v>37</v>
      </c>
      <c r="AG26" s="104">
        <v>23</v>
      </c>
      <c r="AH26" s="11">
        <v>10</v>
      </c>
      <c r="AI26" s="93">
        <v>0</v>
      </c>
      <c r="AJ26" s="92">
        <v>85</v>
      </c>
      <c r="AK26" s="6">
        <v>40</v>
      </c>
      <c r="AL26" s="6">
        <v>15</v>
      </c>
      <c r="AM26" s="93">
        <v>0</v>
      </c>
      <c r="AN26" s="93">
        <v>0</v>
      </c>
      <c r="AO26" s="6">
        <v>10</v>
      </c>
      <c r="AP26" s="92">
        <v>42</v>
      </c>
      <c r="AQ26" s="123">
        <v>48</v>
      </c>
      <c r="AR26" s="35"/>
      <c r="AS26" s="103">
        <f>(((SUM(D26:AR26))/(AS13-0))*100)+0</f>
        <v>50.28818443804035</v>
      </c>
      <c r="AT26" s="3"/>
      <c r="AU26" s="100" t="s">
        <v>102</v>
      </c>
      <c r="AV26" s="30">
        <v>8.5</v>
      </c>
      <c r="AW26" s="31">
        <f t="shared" si="0"/>
        <v>8.5</v>
      </c>
      <c r="AY26" s="37">
        <f t="shared" si="1"/>
        <v>50.28818443804035</v>
      </c>
      <c r="AZ26" s="39"/>
      <c r="BA26" s="39"/>
      <c r="BB26" s="39"/>
      <c r="BC26" s="39"/>
      <c r="BD26" s="39"/>
      <c r="BE26" s="39"/>
      <c r="BF26" s="39"/>
      <c r="BG26" s="39"/>
    </row>
    <row r="27" spans="1:59" ht="15" customHeight="1">
      <c r="A27" s="100" t="s">
        <v>96</v>
      </c>
      <c r="C27" s="94"/>
      <c r="D27" s="6">
        <v>40</v>
      </c>
      <c r="E27" s="92">
        <v>47</v>
      </c>
      <c r="F27" s="6">
        <v>30</v>
      </c>
      <c r="G27" s="6">
        <v>20</v>
      </c>
      <c r="H27" s="92">
        <v>124</v>
      </c>
      <c r="I27" s="6">
        <v>19</v>
      </c>
      <c r="J27" s="93">
        <v>0</v>
      </c>
      <c r="K27" s="93">
        <v>0</v>
      </c>
      <c r="L27" s="6">
        <v>39</v>
      </c>
      <c r="M27" s="6">
        <v>17</v>
      </c>
      <c r="N27" s="92">
        <v>43</v>
      </c>
      <c r="O27" s="93">
        <v>0</v>
      </c>
      <c r="P27" s="92">
        <v>35</v>
      </c>
      <c r="Q27" s="92">
        <v>44</v>
      </c>
      <c r="R27" s="93">
        <v>0</v>
      </c>
      <c r="S27" s="6">
        <v>35</v>
      </c>
      <c r="T27" s="93">
        <v>0</v>
      </c>
      <c r="U27" s="108">
        <v>145</v>
      </c>
      <c r="V27" s="11">
        <v>40</v>
      </c>
      <c r="W27" s="19">
        <v>0</v>
      </c>
      <c r="X27" s="6">
        <v>25</v>
      </c>
      <c r="Y27" s="108">
        <v>134</v>
      </c>
      <c r="Z27" s="11">
        <v>10</v>
      </c>
      <c r="AA27" s="11">
        <v>15</v>
      </c>
      <c r="AB27" s="19">
        <v>0</v>
      </c>
      <c r="AC27" s="6">
        <v>30</v>
      </c>
      <c r="AD27" s="93">
        <v>0</v>
      </c>
      <c r="AE27" s="92">
        <v>36</v>
      </c>
      <c r="AF27" s="92">
        <v>48</v>
      </c>
      <c r="AG27" s="92">
        <v>45</v>
      </c>
      <c r="AH27" s="11">
        <v>5</v>
      </c>
      <c r="AI27" s="93">
        <v>0</v>
      </c>
      <c r="AJ27" s="92">
        <v>86</v>
      </c>
      <c r="AK27" s="93">
        <v>0</v>
      </c>
      <c r="AL27" s="6">
        <v>30</v>
      </c>
      <c r="AM27" s="93">
        <v>0</v>
      </c>
      <c r="AN27" s="6">
        <v>125</v>
      </c>
      <c r="AO27" s="6">
        <v>10</v>
      </c>
      <c r="AP27" s="92">
        <v>48</v>
      </c>
      <c r="AQ27" s="123">
        <v>92</v>
      </c>
      <c r="AR27" s="35"/>
      <c r="AS27" s="25">
        <f>(((SUM(D27:AR27))/(AS13-0))*100)+2</f>
        <v>70.05955811719501</v>
      </c>
      <c r="AU27" s="100" t="s">
        <v>96</v>
      </c>
      <c r="AV27" s="30">
        <v>12.5</v>
      </c>
      <c r="AW27" s="31">
        <f t="shared" si="0"/>
        <v>12.5</v>
      </c>
      <c r="AY27" s="37">
        <f t="shared" si="1"/>
        <v>70.05955811719501</v>
      </c>
      <c r="AZ27" s="39"/>
      <c r="BA27" s="39"/>
      <c r="BB27" s="39"/>
      <c r="BC27" s="39"/>
      <c r="BD27" s="39"/>
      <c r="BE27" s="39"/>
      <c r="BF27" s="39"/>
      <c r="BG27" s="39"/>
    </row>
    <row r="28" spans="1:59" ht="15" customHeight="1">
      <c r="A28" s="100" t="s">
        <v>105</v>
      </c>
      <c r="C28" s="94"/>
      <c r="D28" s="6">
        <v>40</v>
      </c>
      <c r="E28" s="92">
        <v>50</v>
      </c>
      <c r="F28" s="6">
        <v>37</v>
      </c>
      <c r="G28" s="6">
        <v>20</v>
      </c>
      <c r="H28" s="92">
        <v>133</v>
      </c>
      <c r="I28" s="6">
        <v>20</v>
      </c>
      <c r="J28" s="6">
        <v>15</v>
      </c>
      <c r="K28" s="93">
        <v>0</v>
      </c>
      <c r="L28" s="6">
        <v>35</v>
      </c>
      <c r="M28" s="6">
        <v>14</v>
      </c>
      <c r="N28" s="92">
        <v>39</v>
      </c>
      <c r="O28" s="6">
        <v>45</v>
      </c>
      <c r="P28" s="92">
        <v>39</v>
      </c>
      <c r="Q28" s="92">
        <v>50</v>
      </c>
      <c r="R28" s="6">
        <v>30</v>
      </c>
      <c r="S28" s="6">
        <v>40</v>
      </c>
      <c r="T28" s="6">
        <v>40</v>
      </c>
      <c r="U28" s="108">
        <v>133</v>
      </c>
      <c r="V28" s="11">
        <v>60</v>
      </c>
      <c r="W28" s="11">
        <v>50</v>
      </c>
      <c r="X28" s="6">
        <v>55</v>
      </c>
      <c r="Y28" s="108">
        <v>132</v>
      </c>
      <c r="Z28" s="11">
        <v>15</v>
      </c>
      <c r="AA28" s="11">
        <v>15</v>
      </c>
      <c r="AB28" s="11">
        <v>40</v>
      </c>
      <c r="AC28" s="6">
        <v>30</v>
      </c>
      <c r="AD28" s="6">
        <v>50</v>
      </c>
      <c r="AE28" s="92">
        <v>40</v>
      </c>
      <c r="AF28" s="92">
        <v>48</v>
      </c>
      <c r="AG28" s="92">
        <v>41</v>
      </c>
      <c r="AH28" s="11">
        <v>15</v>
      </c>
      <c r="AI28" s="93">
        <v>0</v>
      </c>
      <c r="AJ28" s="92">
        <v>86</v>
      </c>
      <c r="AK28" s="93">
        <v>0</v>
      </c>
      <c r="AL28" s="6">
        <v>30</v>
      </c>
      <c r="AM28" s="93">
        <v>0</v>
      </c>
      <c r="AN28" s="6">
        <v>120</v>
      </c>
      <c r="AO28" s="6">
        <v>12</v>
      </c>
      <c r="AP28" s="104">
        <v>26</v>
      </c>
      <c r="AQ28" s="123">
        <v>61</v>
      </c>
      <c r="AR28" s="35">
        <v>50</v>
      </c>
      <c r="AS28" s="25">
        <f>(((SUM(D28:AR28))/(AS13-0))*100)+1</f>
        <v>85.34197886647455</v>
      </c>
      <c r="AU28" s="100" t="s">
        <v>105</v>
      </c>
      <c r="AV28" s="30">
        <v>11.5</v>
      </c>
      <c r="AW28" s="31">
        <f t="shared" si="0"/>
        <v>11.5</v>
      </c>
      <c r="AX28" s="2"/>
      <c r="AY28" s="37">
        <f t="shared" si="1"/>
        <v>85.34197886647455</v>
      </c>
      <c r="AZ28" s="39"/>
      <c r="BA28" s="39"/>
      <c r="BB28" s="39"/>
      <c r="BC28" s="39"/>
      <c r="BD28" s="39"/>
      <c r="BE28" s="39"/>
      <c r="BF28" s="39"/>
      <c r="BG28" s="39"/>
    </row>
    <row r="29" spans="1:59" s="2" customFormat="1" ht="15" customHeight="1">
      <c r="A29" s="100" t="s">
        <v>101</v>
      </c>
      <c r="B29" s="3"/>
      <c r="C29" s="94"/>
      <c r="D29" s="6">
        <v>40</v>
      </c>
      <c r="E29" s="92">
        <v>46</v>
      </c>
      <c r="F29" s="6">
        <v>39</v>
      </c>
      <c r="G29" s="6">
        <v>15</v>
      </c>
      <c r="H29" s="92">
        <v>127</v>
      </c>
      <c r="I29" s="6">
        <v>20</v>
      </c>
      <c r="J29" s="6">
        <v>10</v>
      </c>
      <c r="K29" s="93">
        <v>0</v>
      </c>
      <c r="L29" s="6">
        <v>25</v>
      </c>
      <c r="M29" s="6">
        <v>4</v>
      </c>
      <c r="N29" s="92">
        <v>42</v>
      </c>
      <c r="O29" s="6">
        <v>35</v>
      </c>
      <c r="P29" s="92">
        <v>37</v>
      </c>
      <c r="Q29" s="92">
        <v>46</v>
      </c>
      <c r="R29" s="93">
        <v>0</v>
      </c>
      <c r="S29" s="93">
        <v>0</v>
      </c>
      <c r="T29" s="93">
        <v>0</v>
      </c>
      <c r="U29" s="108">
        <v>133</v>
      </c>
      <c r="V29" s="11">
        <v>40</v>
      </c>
      <c r="W29" s="11">
        <v>30</v>
      </c>
      <c r="X29" s="6">
        <v>60</v>
      </c>
      <c r="Y29" s="108">
        <v>104</v>
      </c>
      <c r="Z29" s="11">
        <v>15</v>
      </c>
      <c r="AA29" s="11">
        <v>15</v>
      </c>
      <c r="AB29" s="19">
        <v>0</v>
      </c>
      <c r="AC29" s="93">
        <v>0</v>
      </c>
      <c r="AD29" s="6">
        <v>50</v>
      </c>
      <c r="AE29" s="92">
        <v>35</v>
      </c>
      <c r="AF29" s="92">
        <v>40</v>
      </c>
      <c r="AG29" s="104">
        <v>25</v>
      </c>
      <c r="AH29" s="11">
        <v>15</v>
      </c>
      <c r="AI29" s="93">
        <v>0</v>
      </c>
      <c r="AJ29" s="92">
        <v>66</v>
      </c>
      <c r="AK29" s="93">
        <v>0</v>
      </c>
      <c r="AL29" s="6">
        <v>25</v>
      </c>
      <c r="AM29" s="93">
        <v>0</v>
      </c>
      <c r="AN29" s="93">
        <v>0</v>
      </c>
      <c r="AO29" s="6">
        <v>10</v>
      </c>
      <c r="AP29" s="92">
        <v>37</v>
      </c>
      <c r="AQ29" s="123">
        <v>61</v>
      </c>
      <c r="AR29" s="35"/>
      <c r="AS29" s="25">
        <f>(((SUM(D29:AR29))/(AS13-0))*100)+5</f>
        <v>64.89433237271854</v>
      </c>
      <c r="AT29" s="3"/>
      <c r="AU29" s="100" t="s">
        <v>101</v>
      </c>
      <c r="AV29" s="30">
        <v>11.5</v>
      </c>
      <c r="AW29" s="31">
        <f t="shared" si="0"/>
        <v>11.5</v>
      </c>
      <c r="AY29" s="37">
        <f t="shared" si="1"/>
        <v>64.89433237271854</v>
      </c>
      <c r="AZ29" s="39"/>
      <c r="BA29" s="39"/>
      <c r="BB29" s="39"/>
      <c r="BC29" s="39"/>
      <c r="BD29" s="39"/>
      <c r="BE29" s="39"/>
      <c r="BF29" s="39"/>
      <c r="BG29" s="39"/>
    </row>
    <row r="30" spans="1:84" s="1" customFormat="1" ht="15" customHeight="1">
      <c r="A30" s="100" t="s">
        <v>92</v>
      </c>
      <c r="B30" s="3"/>
      <c r="C30" s="94"/>
      <c r="D30" s="6">
        <v>40</v>
      </c>
      <c r="E30" s="92">
        <v>50</v>
      </c>
      <c r="F30" s="6">
        <v>27</v>
      </c>
      <c r="G30" s="6">
        <v>10</v>
      </c>
      <c r="H30" s="92">
        <v>104</v>
      </c>
      <c r="I30" s="6">
        <v>17</v>
      </c>
      <c r="J30" s="6">
        <v>5</v>
      </c>
      <c r="K30" s="6">
        <v>5</v>
      </c>
      <c r="L30" s="6">
        <v>33</v>
      </c>
      <c r="M30" s="6">
        <v>4</v>
      </c>
      <c r="N30" s="92">
        <v>33</v>
      </c>
      <c r="O30" s="93">
        <v>0</v>
      </c>
      <c r="P30" s="102">
        <v>0</v>
      </c>
      <c r="Q30" s="102">
        <v>0</v>
      </c>
      <c r="R30" s="93">
        <v>0</v>
      </c>
      <c r="S30" s="93">
        <v>0</v>
      </c>
      <c r="T30" s="93">
        <v>0</v>
      </c>
      <c r="U30" s="108">
        <v>55</v>
      </c>
      <c r="V30" s="11">
        <v>15</v>
      </c>
      <c r="W30" s="11">
        <v>50</v>
      </c>
      <c r="X30" s="91" t="s">
        <v>83</v>
      </c>
      <c r="Y30" s="108">
        <v>85</v>
      </c>
      <c r="Z30" s="11">
        <v>15</v>
      </c>
      <c r="AA30" s="11">
        <v>15</v>
      </c>
      <c r="AB30" s="19">
        <v>0</v>
      </c>
      <c r="AC30" s="93">
        <v>0</v>
      </c>
      <c r="AD30" s="93">
        <v>0</v>
      </c>
      <c r="AE30" s="102">
        <v>0</v>
      </c>
      <c r="AF30" s="104">
        <v>30</v>
      </c>
      <c r="AG30" s="104">
        <v>12</v>
      </c>
      <c r="AH30" s="11">
        <v>10</v>
      </c>
      <c r="AI30" s="93">
        <v>0</v>
      </c>
      <c r="AJ30" s="102">
        <v>0</v>
      </c>
      <c r="AK30" s="93">
        <v>0</v>
      </c>
      <c r="AL30" s="6">
        <v>20</v>
      </c>
      <c r="AM30" s="93">
        <v>0</v>
      </c>
      <c r="AN30" s="93">
        <v>0</v>
      </c>
      <c r="AO30" s="6">
        <v>5</v>
      </c>
      <c r="AP30" s="92">
        <v>40</v>
      </c>
      <c r="AQ30" s="123">
        <v>52</v>
      </c>
      <c r="AR30" s="35"/>
      <c r="AS30" s="103">
        <f>(((SUM(D30:AR30))/(AS13-0))*100)+0</f>
        <v>35.158501440922194</v>
      </c>
      <c r="AT30" s="3"/>
      <c r="AU30" s="100" t="s">
        <v>92</v>
      </c>
      <c r="AV30" s="30">
        <v>5.5</v>
      </c>
      <c r="AW30" s="31">
        <f t="shared" si="0"/>
        <v>5.5</v>
      </c>
      <c r="AX30" s="2"/>
      <c r="AY30" s="37">
        <f t="shared" si="1"/>
        <v>35.158501440922194</v>
      </c>
      <c r="AZ30" s="39"/>
      <c r="BA30" s="39"/>
      <c r="BB30" s="39"/>
      <c r="BC30" s="39"/>
      <c r="BD30" s="39"/>
      <c r="BE30" s="39"/>
      <c r="BF30" s="39"/>
      <c r="BG30" s="39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59" ht="15" customHeight="1">
      <c r="A31" s="100" t="s">
        <v>99</v>
      </c>
      <c r="C31" s="94"/>
      <c r="D31" s="6">
        <v>40</v>
      </c>
      <c r="E31" s="92">
        <v>41</v>
      </c>
      <c r="F31" s="6">
        <v>40</v>
      </c>
      <c r="G31" s="6">
        <v>20</v>
      </c>
      <c r="H31" s="92">
        <v>107</v>
      </c>
      <c r="I31" s="6">
        <v>17</v>
      </c>
      <c r="J31" s="93">
        <v>0</v>
      </c>
      <c r="K31" s="93">
        <v>0</v>
      </c>
      <c r="L31" s="6">
        <v>30</v>
      </c>
      <c r="M31" s="93">
        <v>0</v>
      </c>
      <c r="N31" s="92">
        <v>36</v>
      </c>
      <c r="O31" s="93">
        <v>0</v>
      </c>
      <c r="P31" s="92">
        <v>50</v>
      </c>
      <c r="Q31" s="102">
        <v>0</v>
      </c>
      <c r="R31" s="93">
        <v>0</v>
      </c>
      <c r="S31" s="93">
        <v>0</v>
      </c>
      <c r="T31" s="93">
        <v>0</v>
      </c>
      <c r="U31" s="108">
        <v>124</v>
      </c>
      <c r="V31" s="11">
        <v>45</v>
      </c>
      <c r="W31" s="19">
        <v>0</v>
      </c>
      <c r="X31" s="6">
        <v>60</v>
      </c>
      <c r="Y31" s="108">
        <v>94</v>
      </c>
      <c r="Z31" s="11">
        <v>15</v>
      </c>
      <c r="AA31" s="11">
        <v>15</v>
      </c>
      <c r="AB31" s="19">
        <v>0</v>
      </c>
      <c r="AC31" s="93">
        <v>0</v>
      </c>
      <c r="AD31" s="93">
        <v>0</v>
      </c>
      <c r="AE31" s="92">
        <v>34</v>
      </c>
      <c r="AF31" s="92">
        <v>50</v>
      </c>
      <c r="AG31" s="102">
        <v>0</v>
      </c>
      <c r="AH31" s="11">
        <v>10</v>
      </c>
      <c r="AI31" s="93">
        <v>0</v>
      </c>
      <c r="AJ31" s="104">
        <v>51</v>
      </c>
      <c r="AK31" s="93">
        <v>0</v>
      </c>
      <c r="AL31" s="6">
        <v>22</v>
      </c>
      <c r="AM31" s="93">
        <v>0</v>
      </c>
      <c r="AN31" s="93">
        <v>0</v>
      </c>
      <c r="AO31" s="93">
        <v>0</v>
      </c>
      <c r="AP31" s="92">
        <v>45</v>
      </c>
      <c r="AQ31" s="123">
        <v>56</v>
      </c>
      <c r="AR31" s="35"/>
      <c r="AS31" s="103">
        <f>(((SUM(D31:AR31))/(AS13-0))*100)+0</f>
        <v>48.126801152737755</v>
      </c>
      <c r="AU31" s="100" t="s">
        <v>99</v>
      </c>
      <c r="AV31" s="30">
        <v>8.5</v>
      </c>
      <c r="AW31" s="31">
        <f t="shared" si="0"/>
        <v>8.5</v>
      </c>
      <c r="AX31" s="2"/>
      <c r="AY31" s="37">
        <f t="shared" si="1"/>
        <v>48.126801152737755</v>
      </c>
      <c r="AZ31" s="39"/>
      <c r="BA31" s="39"/>
      <c r="BB31" s="39"/>
      <c r="BC31" s="39"/>
      <c r="BD31" s="39"/>
      <c r="BE31" s="39"/>
      <c r="BF31" s="39"/>
      <c r="BG31" s="39"/>
    </row>
    <row r="32" spans="1:59" s="2" customFormat="1" ht="15" customHeight="1">
      <c r="A32" s="100" t="s">
        <v>98</v>
      </c>
      <c r="B32" s="3"/>
      <c r="C32" s="94"/>
      <c r="D32" s="6">
        <v>40</v>
      </c>
      <c r="E32" s="92">
        <v>48</v>
      </c>
      <c r="F32" s="6">
        <v>40</v>
      </c>
      <c r="G32" s="6">
        <v>16</v>
      </c>
      <c r="H32" s="92">
        <v>108</v>
      </c>
      <c r="I32" s="6">
        <v>18</v>
      </c>
      <c r="J32" s="6">
        <v>13</v>
      </c>
      <c r="K32" s="93">
        <v>0</v>
      </c>
      <c r="L32" s="6">
        <v>25</v>
      </c>
      <c r="M32" s="6">
        <v>20</v>
      </c>
      <c r="N32" s="92">
        <v>36</v>
      </c>
      <c r="O32" s="6">
        <v>45</v>
      </c>
      <c r="P32" s="92">
        <v>44</v>
      </c>
      <c r="Q32" s="111">
        <v>36</v>
      </c>
      <c r="R32" s="6">
        <v>30</v>
      </c>
      <c r="S32" s="6">
        <v>40</v>
      </c>
      <c r="T32" s="6">
        <v>40</v>
      </c>
      <c r="U32" s="108">
        <v>116</v>
      </c>
      <c r="V32" s="11">
        <v>60</v>
      </c>
      <c r="W32" s="11">
        <v>30</v>
      </c>
      <c r="X32" s="6">
        <v>60</v>
      </c>
      <c r="Y32" s="108">
        <v>88</v>
      </c>
      <c r="Z32" s="11">
        <v>10</v>
      </c>
      <c r="AA32" s="11">
        <v>15</v>
      </c>
      <c r="AB32" s="11">
        <v>40</v>
      </c>
      <c r="AC32" s="6">
        <v>30</v>
      </c>
      <c r="AD32" s="6">
        <v>50</v>
      </c>
      <c r="AE32" s="92">
        <v>37</v>
      </c>
      <c r="AF32" s="92">
        <v>37</v>
      </c>
      <c r="AG32" s="92">
        <v>46</v>
      </c>
      <c r="AH32" s="11">
        <v>10</v>
      </c>
      <c r="AI32" s="6">
        <v>30</v>
      </c>
      <c r="AJ32" s="92">
        <v>71</v>
      </c>
      <c r="AK32" s="6">
        <v>18</v>
      </c>
      <c r="AL32" s="6">
        <v>15</v>
      </c>
      <c r="AM32" s="6">
        <v>50</v>
      </c>
      <c r="AN32" s="6">
        <v>125</v>
      </c>
      <c r="AO32" s="6">
        <v>5</v>
      </c>
      <c r="AP32" s="92">
        <v>48</v>
      </c>
      <c r="AQ32" s="123">
        <v>32</v>
      </c>
      <c r="AR32" s="35"/>
      <c r="AS32" s="25">
        <f>(((SUM(D32:AR32))/(AS13-0))*100)+0</f>
        <v>77.90585975024015</v>
      </c>
      <c r="AT32" s="3"/>
      <c r="AU32" s="100" t="s">
        <v>98</v>
      </c>
      <c r="AV32" s="30">
        <v>12.5</v>
      </c>
      <c r="AW32" s="31">
        <f t="shared" si="0"/>
        <v>12.5</v>
      </c>
      <c r="AY32" s="37">
        <f t="shared" si="1"/>
        <v>77.90585975024015</v>
      </c>
      <c r="AZ32" s="39"/>
      <c r="BA32" s="39"/>
      <c r="BB32" s="39"/>
      <c r="BC32" s="39"/>
      <c r="BD32" s="39"/>
      <c r="BE32" s="39"/>
      <c r="BF32" s="39"/>
      <c r="BG32" s="39"/>
    </row>
    <row r="33" spans="1:59" ht="15" customHeight="1">
      <c r="A33" s="100" t="s">
        <v>106</v>
      </c>
      <c r="C33" s="94"/>
      <c r="D33" s="6">
        <v>40</v>
      </c>
      <c r="E33" s="92">
        <v>48</v>
      </c>
      <c r="F33" s="6">
        <v>40</v>
      </c>
      <c r="G33" s="6">
        <v>20</v>
      </c>
      <c r="H33" s="92">
        <v>120</v>
      </c>
      <c r="I33" s="6">
        <v>19</v>
      </c>
      <c r="J33" s="6">
        <v>15</v>
      </c>
      <c r="K33" s="93">
        <v>0</v>
      </c>
      <c r="L33" s="6">
        <v>25</v>
      </c>
      <c r="M33" s="6">
        <v>20</v>
      </c>
      <c r="N33" s="104">
        <v>28</v>
      </c>
      <c r="O33" s="93">
        <v>0</v>
      </c>
      <c r="P33" s="92">
        <v>44</v>
      </c>
      <c r="Q33" s="92">
        <v>44</v>
      </c>
      <c r="R33" s="93">
        <v>0</v>
      </c>
      <c r="S33" s="6">
        <v>24</v>
      </c>
      <c r="T33" s="6">
        <v>40</v>
      </c>
      <c r="U33" s="108">
        <v>135</v>
      </c>
      <c r="V33" s="11">
        <v>60</v>
      </c>
      <c r="W33" s="19">
        <v>0</v>
      </c>
      <c r="X33" s="6">
        <v>60</v>
      </c>
      <c r="Y33" s="108">
        <v>101</v>
      </c>
      <c r="Z33" s="11">
        <v>15</v>
      </c>
      <c r="AA33" s="11">
        <v>15</v>
      </c>
      <c r="AB33" s="11">
        <v>40</v>
      </c>
      <c r="AC33" s="93">
        <v>0</v>
      </c>
      <c r="AD33" s="6">
        <v>50</v>
      </c>
      <c r="AE33" s="92">
        <v>37</v>
      </c>
      <c r="AF33" s="92">
        <v>40</v>
      </c>
      <c r="AG33" s="92">
        <v>42</v>
      </c>
      <c r="AH33" s="11">
        <v>15</v>
      </c>
      <c r="AI33" s="6">
        <v>30</v>
      </c>
      <c r="AJ33" s="92">
        <v>76</v>
      </c>
      <c r="AK33" s="93">
        <v>0</v>
      </c>
      <c r="AL33" s="6">
        <v>30</v>
      </c>
      <c r="AM33" s="6">
        <v>50</v>
      </c>
      <c r="AN33" s="93">
        <v>0</v>
      </c>
      <c r="AO33" s="6">
        <v>12</v>
      </c>
      <c r="AP33" s="104">
        <v>24</v>
      </c>
      <c r="AQ33" s="123">
        <v>79</v>
      </c>
      <c r="AR33" s="35"/>
      <c r="AS33" s="25">
        <f>(((SUM(D33:AR33))/(AS13-0))*100)+1</f>
        <v>70.06820365033622</v>
      </c>
      <c r="AU33" s="100" t="s">
        <v>106</v>
      </c>
      <c r="AV33" s="30">
        <v>10.5</v>
      </c>
      <c r="AW33" s="31">
        <f t="shared" si="0"/>
        <v>10.5</v>
      </c>
      <c r="AY33" s="37">
        <f t="shared" si="1"/>
        <v>70.06820365033622</v>
      </c>
      <c r="AZ33" s="39"/>
      <c r="BA33" s="39"/>
      <c r="BB33" s="39"/>
      <c r="BC33" s="39"/>
      <c r="BD33" s="39"/>
      <c r="BE33" s="39"/>
      <c r="BF33" s="39"/>
      <c r="BG33" s="39"/>
    </row>
    <row r="34" spans="1:84" s="1" customFormat="1" ht="15" customHeight="1">
      <c r="A34" s="100" t="s">
        <v>87</v>
      </c>
      <c r="B34" s="3"/>
      <c r="C34" s="94"/>
      <c r="D34" s="6">
        <v>30</v>
      </c>
      <c r="E34" s="92">
        <v>50</v>
      </c>
      <c r="F34" s="6">
        <v>40</v>
      </c>
      <c r="G34" s="6">
        <v>20</v>
      </c>
      <c r="H34" s="92">
        <v>118</v>
      </c>
      <c r="I34" s="6">
        <v>20</v>
      </c>
      <c r="J34" s="6">
        <v>15</v>
      </c>
      <c r="K34" s="93">
        <v>0</v>
      </c>
      <c r="L34" s="6">
        <v>40</v>
      </c>
      <c r="M34" s="6">
        <v>18</v>
      </c>
      <c r="N34" s="111">
        <v>44</v>
      </c>
      <c r="O34" s="6">
        <v>45</v>
      </c>
      <c r="P34" s="92">
        <v>38</v>
      </c>
      <c r="Q34" s="111">
        <v>50</v>
      </c>
      <c r="R34" s="6">
        <v>30</v>
      </c>
      <c r="S34" s="6">
        <v>40</v>
      </c>
      <c r="T34" s="6">
        <v>30</v>
      </c>
      <c r="U34" s="108">
        <v>142</v>
      </c>
      <c r="V34" s="11">
        <v>60</v>
      </c>
      <c r="W34" s="11">
        <v>50</v>
      </c>
      <c r="X34" s="6">
        <v>60</v>
      </c>
      <c r="Y34" s="108">
        <v>126</v>
      </c>
      <c r="Z34" s="11">
        <v>15</v>
      </c>
      <c r="AA34" s="11">
        <v>10</v>
      </c>
      <c r="AB34" s="11">
        <v>30</v>
      </c>
      <c r="AC34" s="6">
        <v>30</v>
      </c>
      <c r="AD34" s="6">
        <v>45</v>
      </c>
      <c r="AE34" s="92">
        <v>40</v>
      </c>
      <c r="AF34" s="92">
        <v>43</v>
      </c>
      <c r="AG34" s="104">
        <v>25</v>
      </c>
      <c r="AH34" s="11">
        <v>15</v>
      </c>
      <c r="AI34" s="6">
        <v>30</v>
      </c>
      <c r="AJ34" s="92">
        <v>78</v>
      </c>
      <c r="AK34" s="6">
        <v>46</v>
      </c>
      <c r="AL34" s="6">
        <v>30</v>
      </c>
      <c r="AM34" s="6">
        <v>50</v>
      </c>
      <c r="AN34" s="6">
        <v>120</v>
      </c>
      <c r="AO34" s="6">
        <v>12</v>
      </c>
      <c r="AP34" s="92">
        <v>44</v>
      </c>
      <c r="AQ34" s="123">
        <v>72</v>
      </c>
      <c r="AR34" s="35"/>
      <c r="AS34" s="25">
        <f>(((SUM(D34:AR34))/(AS13-0))*100)+0</f>
        <v>86.50336215177714</v>
      </c>
      <c r="AT34" s="3"/>
      <c r="AU34" s="100" t="s">
        <v>87</v>
      </c>
      <c r="AV34" s="30">
        <v>11.5</v>
      </c>
      <c r="AW34" s="31">
        <f t="shared" si="0"/>
        <v>11.5</v>
      </c>
      <c r="AX34" s="2"/>
      <c r="AY34" s="37">
        <f t="shared" si="1"/>
        <v>86.50336215177714</v>
      </c>
      <c r="AZ34" s="39"/>
      <c r="BA34" s="39"/>
      <c r="BB34" s="39"/>
      <c r="BC34" s="39"/>
      <c r="BD34" s="39"/>
      <c r="BE34" s="39"/>
      <c r="BF34" s="39"/>
      <c r="BG34" s="39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59" ht="15" customHeight="1">
      <c r="A35" s="100" t="s">
        <v>88</v>
      </c>
      <c r="C35" s="94"/>
      <c r="D35" s="6">
        <v>40</v>
      </c>
      <c r="E35" s="92">
        <v>46</v>
      </c>
      <c r="F35" s="6">
        <v>40</v>
      </c>
      <c r="G35" s="6">
        <v>20</v>
      </c>
      <c r="H35" s="92">
        <v>138</v>
      </c>
      <c r="I35" s="6">
        <v>19</v>
      </c>
      <c r="J35" s="6">
        <v>15</v>
      </c>
      <c r="K35" s="93">
        <v>0</v>
      </c>
      <c r="L35" s="6">
        <v>34</v>
      </c>
      <c r="M35" s="6">
        <v>20</v>
      </c>
      <c r="N35" s="92">
        <v>39</v>
      </c>
      <c r="O35" s="6">
        <v>45</v>
      </c>
      <c r="P35" s="92">
        <v>41</v>
      </c>
      <c r="Q35" s="92">
        <v>45</v>
      </c>
      <c r="R35" s="6">
        <v>30</v>
      </c>
      <c r="S35" s="6">
        <v>40</v>
      </c>
      <c r="T35" s="6">
        <v>40</v>
      </c>
      <c r="U35" s="108">
        <v>133</v>
      </c>
      <c r="V35" s="11">
        <v>60</v>
      </c>
      <c r="W35" s="11">
        <v>45</v>
      </c>
      <c r="X35" s="6">
        <v>60</v>
      </c>
      <c r="Y35" s="108">
        <v>140</v>
      </c>
      <c r="Z35" s="11">
        <v>15</v>
      </c>
      <c r="AA35" s="19">
        <v>0</v>
      </c>
      <c r="AB35" s="11">
        <v>40</v>
      </c>
      <c r="AC35" s="6">
        <v>30</v>
      </c>
      <c r="AD35" s="6">
        <v>50</v>
      </c>
      <c r="AE35" s="92">
        <v>42</v>
      </c>
      <c r="AF35" s="92">
        <v>39</v>
      </c>
      <c r="AG35" s="92">
        <v>41</v>
      </c>
      <c r="AH35" s="11">
        <v>15</v>
      </c>
      <c r="AI35" s="6">
        <v>30</v>
      </c>
      <c r="AJ35" s="102">
        <v>0</v>
      </c>
      <c r="AK35" s="6">
        <v>45</v>
      </c>
      <c r="AL35" s="6">
        <v>22</v>
      </c>
      <c r="AM35" s="6">
        <v>50</v>
      </c>
      <c r="AN35" s="6">
        <v>125</v>
      </c>
      <c r="AO35" s="6">
        <v>15</v>
      </c>
      <c r="AP35" s="104">
        <v>26</v>
      </c>
      <c r="AQ35" s="123">
        <v>60</v>
      </c>
      <c r="AR35" s="35"/>
      <c r="AS35" s="25">
        <f>(((SUM(D35:AR35))/(AS13-0))*100)+2</f>
        <v>85.33333333333334</v>
      </c>
      <c r="AU35" s="100" t="s">
        <v>88</v>
      </c>
      <c r="AV35" s="30">
        <v>9.5</v>
      </c>
      <c r="AW35" s="31">
        <f t="shared" si="0"/>
        <v>9.5</v>
      </c>
      <c r="AX35" s="2"/>
      <c r="AY35" s="37">
        <f t="shared" si="1"/>
        <v>85.33333333333334</v>
      </c>
      <c r="AZ35" s="39"/>
      <c r="BA35" s="39"/>
      <c r="BB35" s="39"/>
      <c r="BC35" s="39"/>
      <c r="BD35" s="39"/>
      <c r="BE35" s="39"/>
      <c r="BF35" s="39"/>
      <c r="BG35" s="39"/>
    </row>
    <row r="36" spans="1:59" ht="15" customHeight="1">
      <c r="A36" s="100">
        <v>11346</v>
      </c>
      <c r="C36" s="94"/>
      <c r="D36" s="6">
        <v>40</v>
      </c>
      <c r="E36" s="92">
        <v>50</v>
      </c>
      <c r="F36" s="6">
        <v>10</v>
      </c>
      <c r="G36" s="6">
        <v>10</v>
      </c>
      <c r="H36" s="91" t="s">
        <v>83</v>
      </c>
      <c r="I36" s="6">
        <v>19</v>
      </c>
      <c r="J36" s="6">
        <v>15</v>
      </c>
      <c r="K36" s="6">
        <v>15</v>
      </c>
      <c r="L36" s="6">
        <v>30</v>
      </c>
      <c r="M36" s="93">
        <v>0</v>
      </c>
      <c r="N36" s="92">
        <v>41</v>
      </c>
      <c r="O36" s="6">
        <v>5</v>
      </c>
      <c r="P36" s="91" t="s">
        <v>83</v>
      </c>
      <c r="Q36" s="91" t="s">
        <v>83</v>
      </c>
      <c r="R36" s="93">
        <v>0</v>
      </c>
      <c r="S36" s="93">
        <v>0</v>
      </c>
      <c r="T36" s="93">
        <v>0</v>
      </c>
      <c r="U36" s="18" t="s">
        <v>83</v>
      </c>
      <c r="V36" s="11">
        <v>50</v>
      </c>
      <c r="W36" s="19">
        <v>0</v>
      </c>
      <c r="X36" s="11">
        <v>60</v>
      </c>
      <c r="Y36" s="108">
        <v>38</v>
      </c>
      <c r="Z36" s="18" t="s">
        <v>83</v>
      </c>
      <c r="AA36" s="19">
        <v>0</v>
      </c>
      <c r="AB36" s="19">
        <v>0</v>
      </c>
      <c r="AC36" s="93">
        <v>0</v>
      </c>
      <c r="AD36" s="93">
        <v>0</v>
      </c>
      <c r="AE36" s="102">
        <v>0</v>
      </c>
      <c r="AF36" s="102">
        <v>0</v>
      </c>
      <c r="AG36" s="92">
        <v>33</v>
      </c>
      <c r="AH36" s="18" t="s">
        <v>83</v>
      </c>
      <c r="AI36" s="6">
        <v>10</v>
      </c>
      <c r="AJ36" s="91" t="s">
        <v>83</v>
      </c>
      <c r="AK36" s="6">
        <v>17</v>
      </c>
      <c r="AL36" s="91" t="s">
        <v>83</v>
      </c>
      <c r="AM36" s="93">
        <v>0</v>
      </c>
      <c r="AN36" s="6">
        <v>125</v>
      </c>
      <c r="AO36" s="93">
        <v>0</v>
      </c>
      <c r="AP36" s="92">
        <v>45</v>
      </c>
      <c r="AQ36" s="123">
        <v>41</v>
      </c>
      <c r="AR36" s="35"/>
      <c r="AS36" s="103">
        <f>(((SUM(D36:AR36))/(AS13-565))*100)+2</f>
        <v>45.111404087013845</v>
      </c>
      <c r="AU36" s="100">
        <v>11346</v>
      </c>
      <c r="AV36" s="30">
        <v>3.5</v>
      </c>
      <c r="AW36" s="31">
        <f t="shared" si="0"/>
        <v>3.5</v>
      </c>
      <c r="AY36" s="37">
        <f t="shared" si="1"/>
        <v>45.111404087013845</v>
      </c>
      <c r="AZ36" s="39"/>
      <c r="BA36" s="39"/>
      <c r="BB36" s="39"/>
      <c r="BC36" s="39"/>
      <c r="BD36" s="39"/>
      <c r="BE36" s="39"/>
      <c r="BF36" s="39"/>
      <c r="BG36" s="39"/>
    </row>
    <row r="37" spans="3:59" ht="12.75">
      <c r="C37" s="27" t="s">
        <v>30</v>
      </c>
      <c r="E37" s="3">
        <v>0.5</v>
      </c>
      <c r="H37" s="26">
        <v>3</v>
      </c>
      <c r="N37" s="4">
        <v>1</v>
      </c>
      <c r="P37" s="4">
        <v>1</v>
      </c>
      <c r="Q37" s="4">
        <v>1</v>
      </c>
      <c r="AE37" s="4">
        <v>1</v>
      </c>
      <c r="AF37" s="4">
        <v>1</v>
      </c>
      <c r="AG37" s="4">
        <v>1</v>
      </c>
      <c r="AJ37" s="4">
        <v>2</v>
      </c>
      <c r="AP37" s="4">
        <v>1</v>
      </c>
      <c r="AV37" s="48" t="s">
        <v>16</v>
      </c>
      <c r="AW37" s="54">
        <f>SUM(B37:AR37)</f>
        <v>12.5</v>
      </c>
      <c r="AY37" s="37"/>
      <c r="AZ37" s="39"/>
      <c r="BA37" s="39"/>
      <c r="BB37" s="39"/>
      <c r="BC37" s="39"/>
      <c r="BD37" s="39"/>
      <c r="BE37" s="39"/>
      <c r="BF37" s="39"/>
      <c r="BG37" s="39"/>
    </row>
  </sheetData>
  <mergeCells count="10">
    <mergeCell ref="F1:N1"/>
    <mergeCell ref="BG11:BG13"/>
    <mergeCell ref="BE11:BE13"/>
    <mergeCell ref="BA11:BA13"/>
    <mergeCell ref="BB11:BB13"/>
    <mergeCell ref="BC11:BC13"/>
    <mergeCell ref="BF11:BF13"/>
    <mergeCell ref="BD11:BD13"/>
    <mergeCell ref="AY11:AY13"/>
    <mergeCell ref="AZ11:AZ13"/>
  </mergeCells>
  <printOptions/>
  <pageMargins left="0.75" right="0.75" top="1" bottom="1" header="0.5" footer="0.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9"/>
  <sheetViews>
    <sheetView tabSelected="1" workbookViewId="0" topLeftCell="V12">
      <selection activeCell="B14" sqref="B14:B38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3" width="9.421875" style="3" customWidth="1"/>
    <col min="4" max="5" width="5.421875" style="3" customWidth="1"/>
    <col min="6" max="12" width="5.421875" style="26" customWidth="1"/>
    <col min="13" max="19" width="5.421875" style="4" customWidth="1"/>
    <col min="20" max="20" width="5.421875" style="13" customWidth="1"/>
    <col min="21" max="21" width="4.57421875" style="13" customWidth="1"/>
    <col min="22" max="35" width="4.28125" style="4" customWidth="1"/>
    <col min="36" max="36" width="4.8515625" style="4" customWidth="1"/>
    <col min="37" max="37" width="8.00390625" style="13" customWidth="1"/>
    <col min="38" max="38" width="18.421875" style="3" customWidth="1"/>
    <col min="39" max="39" width="9.00390625" style="3" customWidth="1"/>
    <col min="40" max="41" width="16.140625" style="21" customWidth="1"/>
    <col min="42" max="42" width="6.7109375" style="28" customWidth="1"/>
    <col min="43" max="43" width="1.421875" style="0" customWidth="1"/>
    <col min="44" max="49" width="5.7109375" style="4" customWidth="1"/>
    <col min="50" max="50" width="15.00390625" style="4" customWidth="1"/>
    <col min="51" max="51" width="5.7109375" style="4" customWidth="1"/>
    <col min="52" max="52" width="19.140625" style="4" customWidth="1"/>
    <col min="53" max="77" width="9.140625" style="2" customWidth="1"/>
  </cols>
  <sheetData>
    <row r="1" spans="4:77" ht="27.75" customHeight="1">
      <c r="D1" s="6"/>
      <c r="F1" s="129"/>
      <c r="G1" s="129"/>
      <c r="H1" s="129"/>
      <c r="I1" s="129"/>
      <c r="J1" s="129"/>
      <c r="K1" s="129"/>
      <c r="L1" s="129"/>
      <c r="M1" s="129"/>
      <c r="N1" s="55"/>
      <c r="O1" s="68"/>
      <c r="P1" s="2"/>
      <c r="Q1" s="2"/>
      <c r="R1" s="2"/>
      <c r="S1" s="2"/>
      <c r="T1" s="66"/>
      <c r="U1" s="6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/>
      <c r="AK1" s="2"/>
      <c r="AL1"/>
      <c r="AM1"/>
      <c r="AN1"/>
      <c r="AO1"/>
      <c r="AP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37" ht="12.75">
      <c r="A2" s="15"/>
      <c r="B2" s="16" t="s">
        <v>0</v>
      </c>
      <c r="C2" s="4"/>
      <c r="D2" s="4"/>
      <c r="E2" s="4"/>
      <c r="T2" s="10"/>
      <c r="U2" s="10"/>
      <c r="AK2" s="10"/>
    </row>
    <row r="3" spans="1:37" ht="12.75">
      <c r="A3" s="10" t="s">
        <v>11</v>
      </c>
      <c r="B3" s="16" t="s">
        <v>13</v>
      </c>
      <c r="C3" s="4"/>
      <c r="D3" s="4"/>
      <c r="E3" s="4"/>
      <c r="T3" s="10"/>
      <c r="U3" s="10"/>
      <c r="AK3" s="10"/>
    </row>
    <row r="4" spans="1:37" ht="12.75">
      <c r="A4" s="24"/>
      <c r="B4" s="16" t="s">
        <v>8</v>
      </c>
      <c r="C4" s="4"/>
      <c r="D4" s="4"/>
      <c r="E4" s="4"/>
      <c r="T4" s="10"/>
      <c r="U4" s="10"/>
      <c r="AK4" s="10"/>
    </row>
    <row r="5" spans="1:37" ht="12.75">
      <c r="A5" s="14"/>
      <c r="B5" s="16" t="s">
        <v>2</v>
      </c>
      <c r="C5" s="4"/>
      <c r="D5" s="4"/>
      <c r="E5" s="4"/>
      <c r="T5" s="10"/>
      <c r="U5" s="10"/>
      <c r="AK5" s="10"/>
    </row>
    <row r="6" spans="1:37" ht="12.75">
      <c r="A6" s="22"/>
      <c r="B6" s="16" t="s">
        <v>7</v>
      </c>
      <c r="C6" s="4"/>
      <c r="D6" s="4"/>
      <c r="E6" s="4"/>
      <c r="T6" s="10"/>
      <c r="U6" s="10"/>
      <c r="AK6" s="10"/>
    </row>
    <row r="7" spans="1:37" ht="12.75">
      <c r="A7" s="20"/>
      <c r="B7" s="16" t="s">
        <v>6</v>
      </c>
      <c r="C7" s="4"/>
      <c r="D7" s="4"/>
      <c r="E7" s="4"/>
      <c r="T7" s="10"/>
      <c r="U7" s="10"/>
      <c r="AK7" s="10"/>
    </row>
    <row r="8" spans="1:37" ht="12.75">
      <c r="A8" s="17"/>
      <c r="B8" s="16" t="s">
        <v>12</v>
      </c>
      <c r="C8" s="4"/>
      <c r="D8" s="4"/>
      <c r="E8" s="4"/>
      <c r="T8" s="10"/>
      <c r="U8" s="10"/>
      <c r="AK8" s="10"/>
    </row>
    <row r="9" spans="1:37" ht="12.75">
      <c r="A9" s="18"/>
      <c r="B9" s="16" t="s">
        <v>3</v>
      </c>
      <c r="C9" s="4"/>
      <c r="D9" s="4"/>
      <c r="E9" s="4"/>
      <c r="T9" s="10"/>
      <c r="U9" s="10"/>
      <c r="AK9" s="10"/>
    </row>
    <row r="10" spans="1:37" ht="12.75">
      <c r="A10" s="19"/>
      <c r="B10" s="16" t="s">
        <v>4</v>
      </c>
      <c r="C10" s="4"/>
      <c r="D10" s="4"/>
      <c r="E10" s="4"/>
      <c r="T10" s="10"/>
      <c r="U10" s="10"/>
      <c r="AK10" s="10"/>
    </row>
    <row r="11" spans="1:77" s="51" customFormat="1" ht="158.25" customHeight="1">
      <c r="A11" s="6"/>
      <c r="B11" s="27"/>
      <c r="C11" s="27" t="s">
        <v>9</v>
      </c>
      <c r="D11" s="23" t="s">
        <v>153</v>
      </c>
      <c r="E11" s="23" t="s">
        <v>154</v>
      </c>
      <c r="F11" s="23" t="s">
        <v>155</v>
      </c>
      <c r="G11" s="23" t="s">
        <v>158</v>
      </c>
      <c r="H11" s="88" t="s">
        <v>156</v>
      </c>
      <c r="I11" s="23" t="s">
        <v>167</v>
      </c>
      <c r="J11" s="88" t="s">
        <v>157</v>
      </c>
      <c r="K11" s="88" t="s">
        <v>159</v>
      </c>
      <c r="L11" s="124" t="s">
        <v>162</v>
      </c>
      <c r="M11" s="23" t="s">
        <v>160</v>
      </c>
      <c r="N11" s="23" t="s">
        <v>161</v>
      </c>
      <c r="O11" s="23" t="s">
        <v>163</v>
      </c>
      <c r="P11" s="23" t="s">
        <v>169</v>
      </c>
      <c r="Q11" s="23" t="s">
        <v>164</v>
      </c>
      <c r="R11" s="88" t="s">
        <v>165</v>
      </c>
      <c r="S11" s="23" t="s">
        <v>166</v>
      </c>
      <c r="T11" s="23" t="s">
        <v>170</v>
      </c>
      <c r="U11" s="88" t="s">
        <v>171</v>
      </c>
      <c r="V11" s="88" t="s">
        <v>172</v>
      </c>
      <c r="W11" s="23" t="s">
        <v>173</v>
      </c>
      <c r="X11" s="23" t="s">
        <v>179</v>
      </c>
      <c r="Y11" s="23" t="s">
        <v>178</v>
      </c>
      <c r="Z11" s="23" t="s">
        <v>174</v>
      </c>
      <c r="AA11" s="23" t="s">
        <v>175</v>
      </c>
      <c r="AB11" s="23" t="s">
        <v>176</v>
      </c>
      <c r="AC11" s="88" t="s">
        <v>185</v>
      </c>
      <c r="AD11" s="23" t="s">
        <v>180</v>
      </c>
      <c r="AE11" s="23" t="s">
        <v>181</v>
      </c>
      <c r="AF11" s="23" t="s">
        <v>182</v>
      </c>
      <c r="AG11" s="23" t="s">
        <v>183</v>
      </c>
      <c r="AH11" s="23" t="s">
        <v>184</v>
      </c>
      <c r="AI11" s="23"/>
      <c r="AJ11" s="32" t="s">
        <v>17</v>
      </c>
      <c r="AK11" s="11"/>
      <c r="AL11" s="6"/>
      <c r="AM11" s="6"/>
      <c r="AN11" s="21"/>
      <c r="AO11" s="21"/>
      <c r="AP11" s="21"/>
      <c r="AR11" s="130" t="s">
        <v>18</v>
      </c>
      <c r="AS11" s="130" t="s">
        <v>19</v>
      </c>
      <c r="AT11" s="130" t="s">
        <v>20</v>
      </c>
      <c r="AU11" s="130" t="s">
        <v>21</v>
      </c>
      <c r="AV11" s="130" t="s">
        <v>22</v>
      </c>
      <c r="AW11" s="130" t="s">
        <v>26</v>
      </c>
      <c r="AX11" s="132" t="s">
        <v>25</v>
      </c>
      <c r="AY11" s="130" t="s">
        <v>24</v>
      </c>
      <c r="AZ11" s="130" t="s">
        <v>23</v>
      </c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</row>
    <row r="12" spans="1:77" s="7" customFormat="1" ht="28.5" customHeight="1">
      <c r="A12" s="5"/>
      <c r="B12" s="27"/>
      <c r="C12" s="27" t="s">
        <v>10</v>
      </c>
      <c r="D12" s="47">
        <v>39367</v>
      </c>
      <c r="E12" s="47">
        <v>39370</v>
      </c>
      <c r="F12" s="47">
        <v>39372</v>
      </c>
      <c r="G12" s="47">
        <v>39370</v>
      </c>
      <c r="H12" s="89">
        <v>39367</v>
      </c>
      <c r="I12" s="47">
        <v>39366</v>
      </c>
      <c r="J12" s="89">
        <v>39435</v>
      </c>
      <c r="K12" s="89">
        <v>39374</v>
      </c>
      <c r="L12" s="125">
        <v>39374</v>
      </c>
      <c r="M12" s="47">
        <v>39377</v>
      </c>
      <c r="N12" s="47">
        <v>39379</v>
      </c>
      <c r="O12" s="47">
        <v>39378</v>
      </c>
      <c r="P12" s="47">
        <v>39378</v>
      </c>
      <c r="Q12" s="47">
        <v>39380</v>
      </c>
      <c r="R12" s="89">
        <v>39381</v>
      </c>
      <c r="S12" s="47">
        <v>39371</v>
      </c>
      <c r="T12" s="47">
        <v>39384</v>
      </c>
      <c r="U12" s="89">
        <v>39384</v>
      </c>
      <c r="V12" s="89">
        <v>39385</v>
      </c>
      <c r="W12" s="47">
        <v>39391</v>
      </c>
      <c r="X12" s="47">
        <v>39391</v>
      </c>
      <c r="Y12" s="47">
        <v>39392</v>
      </c>
      <c r="Z12" s="47">
        <v>39392</v>
      </c>
      <c r="AA12" s="47">
        <v>39399</v>
      </c>
      <c r="AB12" s="47">
        <v>39393</v>
      </c>
      <c r="AC12" s="89">
        <v>39402</v>
      </c>
      <c r="AD12" s="47">
        <v>39393</v>
      </c>
      <c r="AE12" s="47">
        <v>39399</v>
      </c>
      <c r="AF12" s="47">
        <v>39402</v>
      </c>
      <c r="AG12" s="47">
        <v>39402</v>
      </c>
      <c r="AH12" s="47">
        <v>39402</v>
      </c>
      <c r="AI12" s="47"/>
      <c r="AJ12" s="33"/>
      <c r="AK12" s="53" t="s">
        <v>31</v>
      </c>
      <c r="AL12" s="5"/>
      <c r="AM12" s="5"/>
      <c r="AN12" s="21" t="s">
        <v>14</v>
      </c>
      <c r="AO12" s="21"/>
      <c r="AP12" s="21"/>
      <c r="AR12" s="131"/>
      <c r="AS12" s="131"/>
      <c r="AT12" s="131"/>
      <c r="AU12" s="131"/>
      <c r="AV12" s="131"/>
      <c r="AW12" s="131"/>
      <c r="AX12" s="133"/>
      <c r="AY12" s="131"/>
      <c r="AZ12" s="131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</row>
    <row r="13" spans="1:77" s="7" customFormat="1" ht="29.25" customHeight="1" thickBot="1">
      <c r="A13" s="8" t="s">
        <v>1</v>
      </c>
      <c r="B13" s="8" t="s">
        <v>5</v>
      </c>
      <c r="C13" s="58" t="s">
        <v>29</v>
      </c>
      <c r="D13" s="9">
        <v>30</v>
      </c>
      <c r="E13" s="9">
        <v>45</v>
      </c>
      <c r="F13" s="9">
        <v>60</v>
      </c>
      <c r="G13" s="9">
        <v>50</v>
      </c>
      <c r="H13" s="90">
        <v>50</v>
      </c>
      <c r="I13" s="9">
        <v>50</v>
      </c>
      <c r="J13" s="90">
        <v>50</v>
      </c>
      <c r="K13" s="90">
        <v>100</v>
      </c>
      <c r="L13" s="126">
        <v>45</v>
      </c>
      <c r="M13" s="9">
        <v>130</v>
      </c>
      <c r="N13" s="9">
        <v>25</v>
      </c>
      <c r="O13" s="9">
        <v>25</v>
      </c>
      <c r="P13" s="9">
        <v>50</v>
      </c>
      <c r="Q13" s="9">
        <v>25</v>
      </c>
      <c r="R13" s="90">
        <v>50</v>
      </c>
      <c r="S13" s="9">
        <v>50</v>
      </c>
      <c r="T13" s="9">
        <v>20</v>
      </c>
      <c r="U13" s="90">
        <v>100</v>
      </c>
      <c r="V13" s="90">
        <v>50</v>
      </c>
      <c r="W13" s="9">
        <v>40</v>
      </c>
      <c r="X13" s="9">
        <v>25</v>
      </c>
      <c r="Y13" s="9">
        <v>45</v>
      </c>
      <c r="Z13" s="9">
        <v>100</v>
      </c>
      <c r="AA13" s="9">
        <v>225</v>
      </c>
      <c r="AB13" s="9">
        <v>600</v>
      </c>
      <c r="AC13" s="90">
        <v>200</v>
      </c>
      <c r="AD13" s="9">
        <v>25</v>
      </c>
      <c r="AE13" s="9">
        <v>25</v>
      </c>
      <c r="AF13" s="9">
        <v>65</v>
      </c>
      <c r="AG13" s="9">
        <v>25</v>
      </c>
      <c r="AH13" s="9">
        <v>50</v>
      </c>
      <c r="AI13" s="9"/>
      <c r="AJ13" s="34"/>
      <c r="AK13" s="12">
        <f>SUM(D13:AJ13)</f>
        <v>2430</v>
      </c>
      <c r="AL13" s="8" t="s">
        <v>5</v>
      </c>
      <c r="AM13" s="8" t="s">
        <v>1</v>
      </c>
      <c r="AN13" s="29" t="s">
        <v>49</v>
      </c>
      <c r="AO13" s="29" t="s">
        <v>48</v>
      </c>
      <c r="AP13" s="29" t="s">
        <v>15</v>
      </c>
      <c r="AR13" s="131"/>
      <c r="AS13" s="131"/>
      <c r="AT13" s="131"/>
      <c r="AU13" s="131"/>
      <c r="AV13" s="131"/>
      <c r="AW13" s="131"/>
      <c r="AX13" s="133"/>
      <c r="AY13" s="131"/>
      <c r="AZ13" s="131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52" ht="15" customHeight="1" thickTop="1">
      <c r="A14" s="100" t="s">
        <v>97</v>
      </c>
      <c r="C14" s="6"/>
      <c r="D14" s="6">
        <v>35</v>
      </c>
      <c r="E14" s="93">
        <v>0</v>
      </c>
      <c r="F14" s="6">
        <v>60</v>
      </c>
      <c r="G14" s="6">
        <v>33</v>
      </c>
      <c r="H14" s="92">
        <v>41</v>
      </c>
      <c r="I14" s="6">
        <v>40</v>
      </c>
      <c r="J14" s="102">
        <v>0</v>
      </c>
      <c r="K14" s="104">
        <v>61</v>
      </c>
      <c r="L14" s="45">
        <v>36</v>
      </c>
      <c r="M14" s="6">
        <v>121</v>
      </c>
      <c r="N14" s="6">
        <v>25</v>
      </c>
      <c r="O14" s="6">
        <v>25</v>
      </c>
      <c r="P14" s="6">
        <v>27</v>
      </c>
      <c r="Q14" s="6">
        <v>25</v>
      </c>
      <c r="R14" s="92">
        <v>42</v>
      </c>
      <c r="S14" s="6">
        <v>30</v>
      </c>
      <c r="T14" s="6">
        <v>10</v>
      </c>
      <c r="U14" s="102" t="s">
        <v>177</v>
      </c>
      <c r="V14" s="92">
        <v>50</v>
      </c>
      <c r="W14" s="93">
        <v>0</v>
      </c>
      <c r="X14" s="6">
        <v>25</v>
      </c>
      <c r="Y14" s="6">
        <v>30</v>
      </c>
      <c r="Z14" s="6">
        <v>97</v>
      </c>
      <c r="AA14" s="6">
        <v>168</v>
      </c>
      <c r="AB14" s="6">
        <f>80+80+135+240</f>
        <v>535</v>
      </c>
      <c r="AC14" s="92">
        <v>148</v>
      </c>
      <c r="AD14" s="6">
        <v>25</v>
      </c>
      <c r="AE14" s="6">
        <v>25</v>
      </c>
      <c r="AF14" s="6">
        <v>65</v>
      </c>
      <c r="AG14" s="6">
        <v>13</v>
      </c>
      <c r="AH14" s="6">
        <v>50</v>
      </c>
      <c r="AI14" s="6"/>
      <c r="AJ14" s="35"/>
      <c r="AK14" s="25">
        <f>((SUM(D14:AJ14))/(AK13-0))*100+0</f>
        <v>75.80246913580247</v>
      </c>
      <c r="AM14" s="100" t="s">
        <v>97</v>
      </c>
      <c r="AN14" s="30">
        <v>5</v>
      </c>
      <c r="AO14" s="30">
        <f>'Grades - 1st Term'!AW14</f>
        <v>10.5</v>
      </c>
      <c r="AP14" s="31">
        <f>SUM(AN14:AO14)</f>
        <v>15.5</v>
      </c>
      <c r="AR14" s="37">
        <f>'Grades - 1st Term'!AY14</f>
        <v>84.89241114313161</v>
      </c>
      <c r="AS14" s="37">
        <f>AK14</f>
        <v>75.80246913580247</v>
      </c>
      <c r="AT14" s="39"/>
      <c r="AU14" s="39"/>
      <c r="AV14" s="39"/>
      <c r="AW14" s="39"/>
      <c r="AX14" s="39"/>
      <c r="AY14" s="39"/>
      <c r="AZ14" s="39"/>
    </row>
    <row r="15" spans="1:77" s="1" customFormat="1" ht="14.25" customHeight="1">
      <c r="A15" s="100" t="s">
        <v>94</v>
      </c>
      <c r="B15" s="3"/>
      <c r="C15" s="6"/>
      <c r="D15" s="93">
        <v>0</v>
      </c>
      <c r="E15" s="93">
        <v>0</v>
      </c>
      <c r="F15" s="93">
        <v>0</v>
      </c>
      <c r="G15" s="93">
        <v>0</v>
      </c>
      <c r="H15" s="102">
        <v>0</v>
      </c>
      <c r="I15" s="127">
        <v>0</v>
      </c>
      <c r="J15" s="102">
        <v>0</v>
      </c>
      <c r="K15" s="102">
        <v>0</v>
      </c>
      <c r="L15" s="93">
        <v>0</v>
      </c>
      <c r="M15" s="93">
        <v>0</v>
      </c>
      <c r="N15" s="6">
        <v>25</v>
      </c>
      <c r="O15" s="93">
        <v>0</v>
      </c>
      <c r="P15" s="6">
        <v>35</v>
      </c>
      <c r="Q15" s="93">
        <v>0</v>
      </c>
      <c r="R15" s="102">
        <v>0</v>
      </c>
      <c r="S15" s="93">
        <v>0</v>
      </c>
      <c r="T15" s="91" t="s">
        <v>83</v>
      </c>
      <c r="U15" s="102">
        <v>0</v>
      </c>
      <c r="V15" s="92">
        <v>50</v>
      </c>
      <c r="W15" s="93">
        <v>0</v>
      </c>
      <c r="X15" s="6">
        <v>10</v>
      </c>
      <c r="Y15" s="93">
        <v>0</v>
      </c>
      <c r="Z15" s="6">
        <v>59</v>
      </c>
      <c r="AA15" s="6">
        <v>127</v>
      </c>
      <c r="AB15" s="93">
        <v>-25</v>
      </c>
      <c r="AC15" s="102">
        <v>0</v>
      </c>
      <c r="AD15" s="6">
        <v>10</v>
      </c>
      <c r="AE15" s="93">
        <v>0</v>
      </c>
      <c r="AF15" s="93">
        <v>0</v>
      </c>
      <c r="AG15" s="6">
        <v>7</v>
      </c>
      <c r="AH15" s="93">
        <v>0</v>
      </c>
      <c r="AI15" s="6"/>
      <c r="AJ15" s="35"/>
      <c r="AK15" s="103">
        <f>(((SUM(D15:AJ15))/(AK13-20))*100)</f>
        <v>12.365145228215768</v>
      </c>
      <c r="AL15" s="3"/>
      <c r="AM15" s="100" t="s">
        <v>94</v>
      </c>
      <c r="AN15" s="30">
        <v>1</v>
      </c>
      <c r="AO15" s="30">
        <f>'Grades - 1st Term'!AW15</f>
        <v>1</v>
      </c>
      <c r="AP15" s="31">
        <f aca="true" t="shared" si="0" ref="AP15:AP36">SUM(AN15:AO15)</f>
        <v>2</v>
      </c>
      <c r="AQ15" s="2"/>
      <c r="AR15" s="37">
        <f>'Grades - 1st Term'!AY15</f>
        <v>14.465408805031446</v>
      </c>
      <c r="AS15" s="37">
        <f aca="true" t="shared" si="1" ref="AS15:AS34">AK15</f>
        <v>12.365145228215768</v>
      </c>
      <c r="AT15" s="39"/>
      <c r="AU15" s="39"/>
      <c r="AV15" s="39"/>
      <c r="AW15" s="39"/>
      <c r="AX15" s="39"/>
      <c r="AY15" s="39"/>
      <c r="AZ15" s="3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52" ht="15" customHeight="1" hidden="1">
      <c r="A16" s="100" t="s">
        <v>95</v>
      </c>
      <c r="C16" s="6"/>
      <c r="D16" s="93"/>
      <c r="E16" s="6"/>
      <c r="F16" s="6"/>
      <c r="G16" s="93"/>
      <c r="H16" s="6"/>
      <c r="I16" s="6"/>
      <c r="J16" s="6"/>
      <c r="K16" s="102"/>
      <c r="L16" s="45"/>
      <c r="M16" s="6"/>
      <c r="N16" s="6"/>
      <c r="O16" s="6"/>
      <c r="P16" s="6"/>
      <c r="Q16" s="6"/>
      <c r="R16" s="6"/>
      <c r="S16" s="6"/>
      <c r="T16" s="91"/>
      <c r="U16" s="6"/>
      <c r="V16" s="6"/>
      <c r="W16" s="6"/>
      <c r="X16" s="6"/>
      <c r="Y16" s="6"/>
      <c r="Z16" s="6"/>
      <c r="AA16" s="6"/>
      <c r="AB16" s="6"/>
      <c r="AC16" s="102"/>
      <c r="AD16" s="6"/>
      <c r="AE16" s="6"/>
      <c r="AF16" s="6"/>
      <c r="AG16" s="6"/>
      <c r="AH16" s="6"/>
      <c r="AI16" s="6"/>
      <c r="AJ16" s="35"/>
      <c r="AK16" s="25">
        <f>((SUM(D16:AJ16))/(AK13-0))*100</f>
        <v>0</v>
      </c>
      <c r="AM16" s="100" t="s">
        <v>95</v>
      </c>
      <c r="AN16" s="30">
        <v>0</v>
      </c>
      <c r="AO16" s="30" t="e">
        <f>'Grades - 1st Term'!#REF!</f>
        <v>#REF!</v>
      </c>
      <c r="AP16" s="31" t="e">
        <f t="shared" si="0"/>
        <v>#REF!</v>
      </c>
      <c r="AQ16" s="2"/>
      <c r="AR16" s="37" t="e">
        <f>'Grades - 1st Term'!#REF!</f>
        <v>#REF!</v>
      </c>
      <c r="AS16" s="37">
        <f t="shared" si="1"/>
        <v>0</v>
      </c>
      <c r="AT16" s="39"/>
      <c r="AU16" s="39"/>
      <c r="AV16" s="39"/>
      <c r="AW16" s="39"/>
      <c r="AX16" s="39"/>
      <c r="AY16" s="39"/>
      <c r="AZ16" s="39"/>
    </row>
    <row r="17" spans="1:52" ht="15" customHeight="1">
      <c r="A17" s="100" t="s">
        <v>91</v>
      </c>
      <c r="C17" s="6"/>
      <c r="D17" s="93">
        <v>0</v>
      </c>
      <c r="E17" s="6">
        <v>25</v>
      </c>
      <c r="F17" s="6">
        <v>35</v>
      </c>
      <c r="G17" s="93">
        <v>0</v>
      </c>
      <c r="H17" s="92">
        <v>37</v>
      </c>
      <c r="I17" s="91" t="s">
        <v>83</v>
      </c>
      <c r="J17" s="91" t="s">
        <v>83</v>
      </c>
      <c r="K17" s="91" t="s">
        <v>83</v>
      </c>
      <c r="L17" s="113" t="s">
        <v>83</v>
      </c>
      <c r="M17" s="91" t="s">
        <v>83</v>
      </c>
      <c r="N17" s="91" t="s">
        <v>83</v>
      </c>
      <c r="O17" s="91" t="s">
        <v>83</v>
      </c>
      <c r="P17" s="91" t="s">
        <v>83</v>
      </c>
      <c r="Q17" s="91" t="s">
        <v>83</v>
      </c>
      <c r="R17" s="91" t="s">
        <v>83</v>
      </c>
      <c r="S17" s="91" t="s">
        <v>83</v>
      </c>
      <c r="T17" s="91" t="s">
        <v>83</v>
      </c>
      <c r="U17" s="91" t="s">
        <v>83</v>
      </c>
      <c r="V17" s="91" t="s">
        <v>83</v>
      </c>
      <c r="W17" s="91" t="s">
        <v>83</v>
      </c>
      <c r="X17" s="91" t="s">
        <v>83</v>
      </c>
      <c r="Y17" s="91" t="s">
        <v>83</v>
      </c>
      <c r="Z17" s="91" t="s">
        <v>83</v>
      </c>
      <c r="AA17" s="91" t="s">
        <v>83</v>
      </c>
      <c r="AB17" s="91" t="s">
        <v>83</v>
      </c>
      <c r="AC17" s="91" t="s">
        <v>83</v>
      </c>
      <c r="AD17" s="91" t="s">
        <v>83</v>
      </c>
      <c r="AE17" s="91" t="s">
        <v>83</v>
      </c>
      <c r="AF17" s="91" t="s">
        <v>83</v>
      </c>
      <c r="AG17" s="91" t="s">
        <v>83</v>
      </c>
      <c r="AH17" s="91" t="s">
        <v>83</v>
      </c>
      <c r="AI17" s="91" t="s">
        <v>83</v>
      </c>
      <c r="AJ17" s="35"/>
      <c r="AK17" s="103">
        <f>((SUM(D17:H17))/(SUM(D13:H13)))*100+0</f>
        <v>41.27659574468085</v>
      </c>
      <c r="AM17" s="100" t="s">
        <v>91</v>
      </c>
      <c r="AN17" s="30">
        <v>1</v>
      </c>
      <c r="AO17" s="30">
        <f>'Grades - 1st Term'!AW16</f>
        <v>1.5</v>
      </c>
      <c r="AP17" s="31">
        <f t="shared" si="0"/>
        <v>2.5</v>
      </c>
      <c r="AR17" s="37">
        <f>'Grades - 1st Term'!AY16</f>
        <v>54.84074605451937</v>
      </c>
      <c r="AS17" s="37">
        <f t="shared" si="1"/>
        <v>41.27659574468085</v>
      </c>
      <c r="AT17" s="39"/>
      <c r="AU17" s="39"/>
      <c r="AV17" s="39"/>
      <c r="AW17" s="39"/>
      <c r="AX17" s="39"/>
      <c r="AY17" s="39"/>
      <c r="AZ17" s="39"/>
    </row>
    <row r="18" spans="1:52" s="2" customFormat="1" ht="15" customHeight="1">
      <c r="A18" s="100" t="s">
        <v>100</v>
      </c>
      <c r="B18" s="3"/>
      <c r="C18" s="6"/>
      <c r="D18" s="6">
        <v>30</v>
      </c>
      <c r="E18" s="6">
        <v>45</v>
      </c>
      <c r="F18" s="6">
        <v>60</v>
      </c>
      <c r="G18" s="6">
        <v>33</v>
      </c>
      <c r="H18" s="92">
        <v>43</v>
      </c>
      <c r="I18" s="6">
        <v>50</v>
      </c>
      <c r="J18" s="104">
        <v>25</v>
      </c>
      <c r="K18" s="92">
        <v>73</v>
      </c>
      <c r="L18" s="45">
        <v>24</v>
      </c>
      <c r="M18" s="6">
        <v>51</v>
      </c>
      <c r="N18" s="6">
        <v>25</v>
      </c>
      <c r="O18" s="6">
        <v>25</v>
      </c>
      <c r="P18" s="6">
        <v>43</v>
      </c>
      <c r="Q18" s="91" t="s">
        <v>83</v>
      </c>
      <c r="R18" s="102">
        <v>0</v>
      </c>
      <c r="S18" s="93">
        <v>0</v>
      </c>
      <c r="T18" s="6">
        <v>8</v>
      </c>
      <c r="U18" s="92">
        <v>80</v>
      </c>
      <c r="V18" s="92">
        <v>50</v>
      </c>
      <c r="W18" s="6">
        <v>10</v>
      </c>
      <c r="X18" s="6">
        <v>25</v>
      </c>
      <c r="Y18" s="93">
        <v>0</v>
      </c>
      <c r="Z18" s="6">
        <v>65</v>
      </c>
      <c r="AA18" s="6">
        <v>146</v>
      </c>
      <c r="AB18" s="45">
        <f>0+90+130+230</f>
        <v>450</v>
      </c>
      <c r="AC18" s="128">
        <v>127</v>
      </c>
      <c r="AD18" s="6">
        <v>20</v>
      </c>
      <c r="AE18" s="6">
        <v>25</v>
      </c>
      <c r="AF18" s="6">
        <v>65</v>
      </c>
      <c r="AG18" s="6">
        <v>25</v>
      </c>
      <c r="AH18" s="6">
        <v>50</v>
      </c>
      <c r="AI18" s="6"/>
      <c r="AJ18" s="35">
        <v>125</v>
      </c>
      <c r="AK18" s="25">
        <f>((SUM(D18:AJ18))/(AK13-25))*100</f>
        <v>74.76091476091476</v>
      </c>
      <c r="AL18" s="3"/>
      <c r="AM18" s="100" t="s">
        <v>100</v>
      </c>
      <c r="AN18" s="30">
        <v>6</v>
      </c>
      <c r="AO18" s="30">
        <f>'Grades - 1st Term'!AW17</f>
        <v>9.5</v>
      </c>
      <c r="AP18" s="31">
        <f t="shared" si="0"/>
        <v>15.5</v>
      </c>
      <c r="AR18" s="37">
        <f>'Grades - 1st Term'!AY17</f>
        <v>84.5254562920269</v>
      </c>
      <c r="AS18" s="37">
        <f t="shared" si="1"/>
        <v>74.76091476091476</v>
      </c>
      <c r="AT18" s="39"/>
      <c r="AU18" s="39"/>
      <c r="AV18" s="39"/>
      <c r="AW18" s="39"/>
      <c r="AX18" s="39"/>
      <c r="AY18" s="39"/>
      <c r="AZ18" s="39"/>
    </row>
    <row r="19" spans="1:52" s="2" customFormat="1" ht="15" customHeight="1">
      <c r="A19" s="100" t="s">
        <v>93</v>
      </c>
      <c r="B19" s="3"/>
      <c r="C19" s="6"/>
      <c r="D19" s="93">
        <v>0</v>
      </c>
      <c r="E19" s="93">
        <v>0</v>
      </c>
      <c r="F19" s="93">
        <v>0</v>
      </c>
      <c r="G19" s="93">
        <v>0</v>
      </c>
      <c r="H19" s="102">
        <v>0</v>
      </c>
      <c r="I19" s="127">
        <v>0</v>
      </c>
      <c r="J19" s="102">
        <v>0</v>
      </c>
      <c r="K19" s="104">
        <v>41</v>
      </c>
      <c r="L19" s="93">
        <v>0</v>
      </c>
      <c r="M19" s="93">
        <v>0</v>
      </c>
      <c r="N19" s="93">
        <v>0</v>
      </c>
      <c r="O19" s="93">
        <v>0</v>
      </c>
      <c r="P19" s="6">
        <v>40</v>
      </c>
      <c r="Q19" s="91" t="s">
        <v>83</v>
      </c>
      <c r="R19" s="102">
        <v>0</v>
      </c>
      <c r="S19" s="93">
        <v>0</v>
      </c>
      <c r="T19" s="91" t="s">
        <v>83</v>
      </c>
      <c r="U19" s="91" t="s">
        <v>83</v>
      </c>
      <c r="V19" s="91" t="s">
        <v>83</v>
      </c>
      <c r="W19" s="91" t="s">
        <v>83</v>
      </c>
      <c r="X19" s="91" t="s">
        <v>83</v>
      </c>
      <c r="Y19" s="91" t="s">
        <v>83</v>
      </c>
      <c r="Z19" s="91" t="s">
        <v>83</v>
      </c>
      <c r="AA19" s="91" t="s">
        <v>83</v>
      </c>
      <c r="AB19" s="6">
        <f>65+70+130+255</f>
        <v>520</v>
      </c>
      <c r="AC19" s="102">
        <v>0</v>
      </c>
      <c r="AD19" s="93">
        <v>0</v>
      </c>
      <c r="AE19" s="93">
        <v>0</v>
      </c>
      <c r="AF19" s="91" t="s">
        <v>83</v>
      </c>
      <c r="AG19" s="91" t="s">
        <v>83</v>
      </c>
      <c r="AH19" s="91" t="s">
        <v>83</v>
      </c>
      <c r="AI19" s="6"/>
      <c r="AJ19" s="35">
        <v>25</v>
      </c>
      <c r="AK19" s="103">
        <f>((SUM(D19:AJ19))/(AK13-45))*100+0</f>
        <v>26.247379454926623</v>
      </c>
      <c r="AL19" s="3"/>
      <c r="AM19" s="100" t="s">
        <v>93</v>
      </c>
      <c r="AN19" s="30">
        <v>0</v>
      </c>
      <c r="AO19" s="30">
        <f>'Grades - 1st Term'!AW18</f>
        <v>5.5</v>
      </c>
      <c r="AP19" s="31">
        <f t="shared" si="0"/>
        <v>5.5</v>
      </c>
      <c r="AR19" s="37">
        <f>'Grades - 1st Term'!AY18</f>
        <v>40.233710285406566</v>
      </c>
      <c r="AS19" s="37">
        <f t="shared" si="1"/>
        <v>26.247379454926623</v>
      </c>
      <c r="AT19" s="39"/>
      <c r="AU19" s="39"/>
      <c r="AV19" s="39"/>
      <c r="AW19" s="39"/>
      <c r="AX19" s="39"/>
      <c r="AY19" s="39"/>
      <c r="AZ19" s="39"/>
    </row>
    <row r="20" spans="1:77" s="1" customFormat="1" ht="15" customHeight="1">
      <c r="A20" s="100" t="s">
        <v>109</v>
      </c>
      <c r="B20" s="3"/>
      <c r="C20" s="6"/>
      <c r="D20" s="6">
        <v>30</v>
      </c>
      <c r="E20" s="6">
        <v>45</v>
      </c>
      <c r="F20" s="6">
        <v>25</v>
      </c>
      <c r="G20" s="6">
        <v>26</v>
      </c>
      <c r="H20" s="92">
        <v>43</v>
      </c>
      <c r="I20" s="6">
        <v>50</v>
      </c>
      <c r="J20" s="92">
        <v>46</v>
      </c>
      <c r="K20" s="104">
        <v>63</v>
      </c>
      <c r="L20" s="113" t="s">
        <v>83</v>
      </c>
      <c r="M20" s="6">
        <v>78</v>
      </c>
      <c r="N20" s="6">
        <v>25</v>
      </c>
      <c r="O20" s="6">
        <v>10</v>
      </c>
      <c r="P20" s="6">
        <v>43</v>
      </c>
      <c r="Q20" s="6">
        <v>25</v>
      </c>
      <c r="R20" s="111">
        <v>42</v>
      </c>
      <c r="S20" s="6">
        <v>30</v>
      </c>
      <c r="T20" s="93">
        <v>0</v>
      </c>
      <c r="U20" s="92">
        <v>68</v>
      </c>
      <c r="V20" s="111">
        <v>38</v>
      </c>
      <c r="W20" s="93">
        <v>0</v>
      </c>
      <c r="X20" s="6">
        <v>20</v>
      </c>
      <c r="Y20" s="6">
        <v>35</v>
      </c>
      <c r="Z20" s="6">
        <v>67</v>
      </c>
      <c r="AA20" s="6">
        <v>130</v>
      </c>
      <c r="AB20" s="6">
        <f>50+65+90+220</f>
        <v>425</v>
      </c>
      <c r="AC20" s="92">
        <v>168</v>
      </c>
      <c r="AD20" s="6">
        <v>10</v>
      </c>
      <c r="AE20" s="6">
        <v>10</v>
      </c>
      <c r="AF20" s="6">
        <v>40</v>
      </c>
      <c r="AG20" s="6">
        <v>15</v>
      </c>
      <c r="AH20" s="6">
        <v>50</v>
      </c>
      <c r="AI20" s="6"/>
      <c r="AJ20" s="35"/>
      <c r="AK20" s="25">
        <f>(((SUM(D20:AJ20))/(AK13-45))*100)</f>
        <v>69.47589098532495</v>
      </c>
      <c r="AL20" s="3"/>
      <c r="AM20" s="100" t="s">
        <v>109</v>
      </c>
      <c r="AN20" s="30">
        <v>8</v>
      </c>
      <c r="AO20" s="30">
        <f>'Grades - 1st Term'!AW19</f>
        <v>10.5</v>
      </c>
      <c r="AP20" s="31">
        <f t="shared" si="0"/>
        <v>18.5</v>
      </c>
      <c r="AQ20" s="2"/>
      <c r="AR20" s="37">
        <f>'Grades - 1st Term'!AY19</f>
        <v>75.26416906820364</v>
      </c>
      <c r="AS20" s="37">
        <f t="shared" si="1"/>
        <v>69.47589098532495</v>
      </c>
      <c r="AT20" s="39"/>
      <c r="AU20" s="39"/>
      <c r="AV20" s="39"/>
      <c r="AW20" s="39"/>
      <c r="AX20" s="39"/>
      <c r="AY20" s="39"/>
      <c r="AZ20" s="39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52" s="2" customFormat="1" ht="15" customHeight="1">
      <c r="A21" s="100" t="s">
        <v>90</v>
      </c>
      <c r="B21" s="3"/>
      <c r="C21" s="6"/>
      <c r="D21" s="6">
        <v>30</v>
      </c>
      <c r="E21" s="6">
        <v>45</v>
      </c>
      <c r="F21" s="6">
        <v>60</v>
      </c>
      <c r="G21" s="6">
        <v>37</v>
      </c>
      <c r="H21" s="92">
        <v>35</v>
      </c>
      <c r="I21" s="6">
        <v>50</v>
      </c>
      <c r="J21" s="92">
        <v>50</v>
      </c>
      <c r="K21" s="104">
        <v>57</v>
      </c>
      <c r="L21" s="45">
        <v>30</v>
      </c>
      <c r="M21" s="6">
        <v>78</v>
      </c>
      <c r="N21" s="6">
        <v>25</v>
      </c>
      <c r="O21" s="6">
        <v>25</v>
      </c>
      <c r="P21" s="6">
        <v>40</v>
      </c>
      <c r="Q21" s="6">
        <v>25</v>
      </c>
      <c r="R21" s="92">
        <v>38</v>
      </c>
      <c r="S21" s="6">
        <v>25</v>
      </c>
      <c r="T21" s="6">
        <v>10</v>
      </c>
      <c r="U21" s="92">
        <v>69</v>
      </c>
      <c r="V21" s="92">
        <v>50</v>
      </c>
      <c r="W21" s="6">
        <v>40</v>
      </c>
      <c r="X21" s="6">
        <v>25</v>
      </c>
      <c r="Y21" s="6">
        <v>45</v>
      </c>
      <c r="Z21" s="6">
        <v>78</v>
      </c>
      <c r="AA21" s="6">
        <v>183</v>
      </c>
      <c r="AB21" s="6">
        <f>88+90+110+235</f>
        <v>523</v>
      </c>
      <c r="AC21" s="92">
        <v>189</v>
      </c>
      <c r="AD21" s="6">
        <v>20</v>
      </c>
      <c r="AE21" s="6">
        <v>20</v>
      </c>
      <c r="AF21" s="6">
        <v>65</v>
      </c>
      <c r="AG21" s="6">
        <v>17</v>
      </c>
      <c r="AH21" s="6">
        <v>48</v>
      </c>
      <c r="AI21" s="6"/>
      <c r="AJ21" s="35"/>
      <c r="AK21" s="25">
        <f>((SUM(D21:AJ21))/(AK13-0))*100+0</f>
        <v>83.62139917695474</v>
      </c>
      <c r="AL21" s="3"/>
      <c r="AM21" s="100" t="s">
        <v>90</v>
      </c>
      <c r="AN21" s="30">
        <v>8</v>
      </c>
      <c r="AO21" s="30">
        <f>'Grades - 1st Term'!AW20</f>
        <v>9.5</v>
      </c>
      <c r="AP21" s="31">
        <f t="shared" si="0"/>
        <v>17.5</v>
      </c>
      <c r="AR21" s="37">
        <f>'Grades - 1st Term'!AY20</f>
        <v>85.45428156748912</v>
      </c>
      <c r="AS21" s="37">
        <f t="shared" si="1"/>
        <v>83.62139917695474</v>
      </c>
      <c r="AT21" s="39"/>
      <c r="AU21" s="39"/>
      <c r="AV21" s="39"/>
      <c r="AW21" s="39"/>
      <c r="AX21" s="39"/>
      <c r="AY21" s="39"/>
      <c r="AZ21" s="39"/>
    </row>
    <row r="22" spans="1:52" ht="15" customHeight="1">
      <c r="A22" s="100" t="s">
        <v>104</v>
      </c>
      <c r="C22" s="6"/>
      <c r="D22" s="6">
        <v>35</v>
      </c>
      <c r="E22" s="6">
        <v>45</v>
      </c>
      <c r="F22" s="6">
        <v>60</v>
      </c>
      <c r="G22" s="6">
        <v>44</v>
      </c>
      <c r="H22" s="92">
        <v>40</v>
      </c>
      <c r="I22" s="6">
        <v>50</v>
      </c>
      <c r="J22" s="92">
        <v>44</v>
      </c>
      <c r="K22" s="92">
        <v>65</v>
      </c>
      <c r="L22" s="45">
        <v>36</v>
      </c>
      <c r="M22" s="6">
        <v>72</v>
      </c>
      <c r="N22" s="6">
        <v>25</v>
      </c>
      <c r="O22" s="6">
        <v>25</v>
      </c>
      <c r="P22" s="6">
        <v>40</v>
      </c>
      <c r="Q22" s="6">
        <v>25</v>
      </c>
      <c r="R22" s="92">
        <v>36</v>
      </c>
      <c r="S22" s="6">
        <v>10</v>
      </c>
      <c r="T22" s="91" t="s">
        <v>83</v>
      </c>
      <c r="U22" s="104">
        <v>63</v>
      </c>
      <c r="V22" s="92">
        <v>50</v>
      </c>
      <c r="W22" s="6">
        <v>40</v>
      </c>
      <c r="X22" s="6">
        <v>25</v>
      </c>
      <c r="Y22" s="6">
        <v>45</v>
      </c>
      <c r="Z22" s="6">
        <v>80</v>
      </c>
      <c r="AA22" s="6">
        <v>190</v>
      </c>
      <c r="AB22" s="6">
        <f>65+90+100+230</f>
        <v>485</v>
      </c>
      <c r="AC22" s="92">
        <v>157</v>
      </c>
      <c r="AD22" s="6">
        <v>25</v>
      </c>
      <c r="AE22" s="6">
        <v>25</v>
      </c>
      <c r="AF22" s="6">
        <v>60</v>
      </c>
      <c r="AG22" s="6">
        <v>23</v>
      </c>
      <c r="AH22" s="6">
        <v>50</v>
      </c>
      <c r="AI22" s="6"/>
      <c r="AJ22" s="35"/>
      <c r="AK22" s="25">
        <f>((SUM(D22:AJ22))/(AK13-20))*100+0</f>
        <v>81.74273858921161</v>
      </c>
      <c r="AM22" s="100" t="s">
        <v>104</v>
      </c>
      <c r="AN22" s="30">
        <v>8</v>
      </c>
      <c r="AO22" s="30">
        <f>'Grades - 1st Term'!AW21</f>
        <v>12.5</v>
      </c>
      <c r="AP22" s="31">
        <f t="shared" si="0"/>
        <v>20.5</v>
      </c>
      <c r="AR22" s="37">
        <f>'Grades - 1st Term'!AY21</f>
        <v>84.77425552353506</v>
      </c>
      <c r="AS22" s="37">
        <f t="shared" si="1"/>
        <v>81.74273858921161</v>
      </c>
      <c r="AT22" s="39"/>
      <c r="AU22" s="39"/>
      <c r="AV22" s="39"/>
      <c r="AW22" s="39"/>
      <c r="AX22" s="39"/>
      <c r="AY22" s="39"/>
      <c r="AZ22" s="39"/>
    </row>
    <row r="23" spans="1:52" ht="16.5" customHeight="1">
      <c r="A23" s="100" t="s">
        <v>110</v>
      </c>
      <c r="C23" s="6"/>
      <c r="D23" s="6">
        <v>30</v>
      </c>
      <c r="E23" s="93">
        <v>0</v>
      </c>
      <c r="F23" s="93">
        <v>0</v>
      </c>
      <c r="G23" s="6">
        <v>33</v>
      </c>
      <c r="H23" s="92">
        <v>38</v>
      </c>
      <c r="I23" s="6">
        <v>50</v>
      </c>
      <c r="J23" s="92">
        <v>44</v>
      </c>
      <c r="K23" s="104">
        <v>61</v>
      </c>
      <c r="L23" s="45">
        <v>30</v>
      </c>
      <c r="M23" s="6">
        <v>67</v>
      </c>
      <c r="N23" s="93">
        <v>0</v>
      </c>
      <c r="O23" s="6">
        <v>10</v>
      </c>
      <c r="P23" s="45">
        <v>0</v>
      </c>
      <c r="Q23" s="6">
        <v>20</v>
      </c>
      <c r="R23" s="92">
        <v>35</v>
      </c>
      <c r="S23" s="6">
        <v>25</v>
      </c>
      <c r="T23" s="6">
        <v>15</v>
      </c>
      <c r="U23" s="102">
        <v>0</v>
      </c>
      <c r="V23" s="92">
        <v>47</v>
      </c>
      <c r="W23" s="6">
        <v>22</v>
      </c>
      <c r="X23" s="6">
        <v>20</v>
      </c>
      <c r="Y23" s="6">
        <v>20</v>
      </c>
      <c r="Z23" s="6">
        <v>75</v>
      </c>
      <c r="AA23" s="6">
        <v>189</v>
      </c>
      <c r="AB23" s="6">
        <f>0+70+90+273</f>
        <v>433</v>
      </c>
      <c r="AC23" s="104">
        <v>123</v>
      </c>
      <c r="AD23" s="6">
        <v>10</v>
      </c>
      <c r="AE23" s="6">
        <v>10</v>
      </c>
      <c r="AF23" s="6">
        <v>45</v>
      </c>
      <c r="AG23" s="6">
        <v>5</v>
      </c>
      <c r="AH23" s="6">
        <v>50</v>
      </c>
      <c r="AI23" s="6"/>
      <c r="AJ23" s="35">
        <v>25</v>
      </c>
      <c r="AK23" s="103">
        <f>((SUM(D23:AJ23))/(AK13-0))*100</f>
        <v>63.04526748971193</v>
      </c>
      <c r="AM23" s="100" t="s">
        <v>110</v>
      </c>
      <c r="AN23" s="30">
        <v>4</v>
      </c>
      <c r="AO23" s="30">
        <f>'Grades - 1st Term'!AW22</f>
        <v>9.5</v>
      </c>
      <c r="AP23" s="31">
        <f t="shared" si="0"/>
        <v>13.5</v>
      </c>
      <c r="AR23" s="37">
        <f>'Grades - 1st Term'!AY22</f>
        <v>75.93659942363112</v>
      </c>
      <c r="AS23" s="37">
        <f t="shared" si="1"/>
        <v>63.04526748971193</v>
      </c>
      <c r="AT23" s="39"/>
      <c r="AU23" s="39"/>
      <c r="AV23" s="39"/>
      <c r="AW23" s="39"/>
      <c r="AX23" s="39"/>
      <c r="AY23" s="39"/>
      <c r="AZ23" s="39"/>
    </row>
    <row r="24" spans="1:52" ht="15" customHeight="1">
      <c r="A24" s="100" t="s">
        <v>111</v>
      </c>
      <c r="C24" s="6"/>
      <c r="D24" s="6">
        <v>35</v>
      </c>
      <c r="E24" s="6">
        <v>45</v>
      </c>
      <c r="F24" s="6">
        <v>60</v>
      </c>
      <c r="G24" s="6">
        <v>27</v>
      </c>
      <c r="H24" s="92">
        <v>43</v>
      </c>
      <c r="I24" s="6">
        <v>50</v>
      </c>
      <c r="J24" s="92">
        <v>50</v>
      </c>
      <c r="K24" s="92">
        <v>71</v>
      </c>
      <c r="L24" s="45">
        <v>24</v>
      </c>
      <c r="M24" s="6">
        <v>80</v>
      </c>
      <c r="N24" s="93">
        <v>0</v>
      </c>
      <c r="O24" s="6">
        <v>25</v>
      </c>
      <c r="P24" s="6">
        <v>29</v>
      </c>
      <c r="Q24" s="6">
        <v>25</v>
      </c>
      <c r="R24" s="92">
        <v>33</v>
      </c>
      <c r="S24" s="6">
        <v>40</v>
      </c>
      <c r="T24" s="6">
        <v>20</v>
      </c>
      <c r="U24" s="102" t="s">
        <v>177</v>
      </c>
      <c r="V24" s="92">
        <v>50</v>
      </c>
      <c r="W24" s="6">
        <v>24</v>
      </c>
      <c r="X24" s="6">
        <v>25</v>
      </c>
      <c r="Y24" s="6">
        <v>45</v>
      </c>
      <c r="Z24" s="6">
        <v>79</v>
      </c>
      <c r="AA24" s="6">
        <v>149</v>
      </c>
      <c r="AB24" s="6">
        <f>60+90+135+245</f>
        <v>530</v>
      </c>
      <c r="AC24" s="102">
        <v>0</v>
      </c>
      <c r="AD24" s="6">
        <v>25</v>
      </c>
      <c r="AE24" s="6">
        <v>25</v>
      </c>
      <c r="AF24" s="6">
        <v>60</v>
      </c>
      <c r="AG24" s="6">
        <v>13</v>
      </c>
      <c r="AH24" s="6">
        <v>48</v>
      </c>
      <c r="AI24" s="6"/>
      <c r="AJ24" s="35"/>
      <c r="AK24" s="25">
        <f>((SUM(D24:AJ24))/(AK13-0))*100+0</f>
        <v>71.19341563786008</v>
      </c>
      <c r="AM24" s="100" t="s">
        <v>111</v>
      </c>
      <c r="AN24" s="30">
        <v>6</v>
      </c>
      <c r="AO24" s="30">
        <f>'Grades - 1st Term'!AW23</f>
        <v>12.5</v>
      </c>
      <c r="AP24" s="31">
        <f t="shared" si="0"/>
        <v>18.5</v>
      </c>
      <c r="AR24" s="37">
        <f>'Grades - 1st Term'!AY23</f>
        <v>84.80499519692603</v>
      </c>
      <c r="AS24" s="37">
        <f t="shared" si="1"/>
        <v>71.19341563786008</v>
      </c>
      <c r="AT24" s="39"/>
      <c r="AU24" s="39"/>
      <c r="AV24" s="39"/>
      <c r="AW24" s="39"/>
      <c r="AX24" s="39"/>
      <c r="AY24" s="39"/>
      <c r="AZ24" s="39"/>
    </row>
    <row r="25" spans="1:52" ht="15" customHeight="1">
      <c r="A25" s="100" t="s">
        <v>108</v>
      </c>
      <c r="C25" s="6"/>
      <c r="D25" s="93">
        <v>0</v>
      </c>
      <c r="E25" s="93">
        <v>0</v>
      </c>
      <c r="F25" s="93">
        <v>0</v>
      </c>
      <c r="G25" s="6">
        <v>17</v>
      </c>
      <c r="H25" s="104">
        <v>32</v>
      </c>
      <c r="I25" s="6">
        <v>50</v>
      </c>
      <c r="J25" s="92">
        <v>36</v>
      </c>
      <c r="K25" s="104">
        <v>53</v>
      </c>
      <c r="L25" s="45">
        <v>21</v>
      </c>
      <c r="M25" s="6">
        <v>71</v>
      </c>
      <c r="N25" s="6">
        <v>25</v>
      </c>
      <c r="O25" s="6">
        <v>20</v>
      </c>
      <c r="P25" s="6">
        <v>39</v>
      </c>
      <c r="Q25" s="91" t="s">
        <v>83</v>
      </c>
      <c r="R25" s="102">
        <v>0</v>
      </c>
      <c r="S25" s="93">
        <v>0</v>
      </c>
      <c r="T25" s="6">
        <v>10</v>
      </c>
      <c r="U25" s="102">
        <v>0</v>
      </c>
      <c r="V25" s="92">
        <v>50</v>
      </c>
      <c r="W25" s="6">
        <v>24</v>
      </c>
      <c r="X25" s="6">
        <v>15</v>
      </c>
      <c r="Y25" s="6">
        <v>25</v>
      </c>
      <c r="Z25" s="6">
        <v>58</v>
      </c>
      <c r="AA25" s="6">
        <v>95</v>
      </c>
      <c r="AB25" s="6">
        <f>65+80+120+230</f>
        <v>495</v>
      </c>
      <c r="AC25" s="102">
        <v>0</v>
      </c>
      <c r="AD25" s="6">
        <v>20</v>
      </c>
      <c r="AE25" s="6">
        <v>20</v>
      </c>
      <c r="AF25" s="93">
        <v>0</v>
      </c>
      <c r="AG25" s="6">
        <v>10</v>
      </c>
      <c r="AH25" s="6">
        <v>50</v>
      </c>
      <c r="AI25" s="6"/>
      <c r="AJ25" s="35"/>
      <c r="AK25" s="103">
        <f>(((SUM(D25:AJ25))/(AK13-25))*100)+0</f>
        <v>51.392931392931395</v>
      </c>
      <c r="AM25" s="100" t="s">
        <v>108</v>
      </c>
      <c r="AN25" s="30">
        <v>2</v>
      </c>
      <c r="AO25" s="30">
        <f>'Grades - 1st Term'!AW24</f>
        <v>9.5</v>
      </c>
      <c r="AP25" s="31">
        <f t="shared" si="0"/>
        <v>11.5</v>
      </c>
      <c r="AR25" s="37">
        <f>'Grades - 1st Term'!AY24</f>
        <v>55.10470701248799</v>
      </c>
      <c r="AS25" s="37">
        <f t="shared" si="1"/>
        <v>51.392931392931395</v>
      </c>
      <c r="AT25" s="39"/>
      <c r="AU25" s="39"/>
      <c r="AV25" s="39"/>
      <c r="AW25" s="39"/>
      <c r="AX25" s="39"/>
      <c r="AY25" s="39"/>
      <c r="AZ25" s="39"/>
    </row>
    <row r="26" spans="1:52" s="2" customFormat="1" ht="15" customHeight="1" hidden="1">
      <c r="A26" s="100" t="s">
        <v>107</v>
      </c>
      <c r="B26" s="3"/>
      <c r="C26" s="6"/>
      <c r="D26" s="93"/>
      <c r="E26" s="93"/>
      <c r="F26" s="6"/>
      <c r="G26" s="6"/>
      <c r="H26" s="6"/>
      <c r="I26" s="6"/>
      <c r="J26" s="6"/>
      <c r="K26" s="104"/>
      <c r="L26" s="45"/>
      <c r="M26" s="6"/>
      <c r="N26" s="6"/>
      <c r="O26" s="6"/>
      <c r="P26" s="6"/>
      <c r="Q26" s="6"/>
      <c r="R26" s="102"/>
      <c r="S26" s="93"/>
      <c r="T26" s="6"/>
      <c r="U26" s="6"/>
      <c r="V26" s="92"/>
      <c r="W26" s="6"/>
      <c r="X26" s="6"/>
      <c r="Y26" s="6"/>
      <c r="Z26" s="6"/>
      <c r="AA26" s="6"/>
      <c r="AB26" s="6"/>
      <c r="AC26" s="102"/>
      <c r="AD26" s="6"/>
      <c r="AE26" s="6"/>
      <c r="AF26" s="93"/>
      <c r="AG26" s="6"/>
      <c r="AH26" s="6"/>
      <c r="AI26" s="6"/>
      <c r="AJ26" s="35"/>
      <c r="AK26" s="25">
        <f>((SUM(D26:AJ26))/(AK13-0))*100</f>
        <v>0</v>
      </c>
      <c r="AL26" s="3"/>
      <c r="AM26" s="100" t="s">
        <v>107</v>
      </c>
      <c r="AN26" s="30">
        <v>0</v>
      </c>
      <c r="AO26" s="30">
        <f>'Grades - 1st Term'!AW25</f>
        <v>0</v>
      </c>
      <c r="AP26" s="31">
        <f t="shared" si="0"/>
        <v>0</v>
      </c>
      <c r="AR26" s="37">
        <f>'Grades - 1st Term'!AY25</f>
        <v>0</v>
      </c>
      <c r="AS26" s="37">
        <f t="shared" si="1"/>
        <v>0</v>
      </c>
      <c r="AT26" s="39"/>
      <c r="AU26" s="39"/>
      <c r="AV26" s="39"/>
      <c r="AW26" s="39"/>
      <c r="AX26" s="39"/>
      <c r="AY26" s="39"/>
      <c r="AZ26" s="39"/>
    </row>
    <row r="27" spans="1:52" ht="15" customHeight="1">
      <c r="A27" s="100" t="s">
        <v>102</v>
      </c>
      <c r="C27" s="6"/>
      <c r="D27" s="93">
        <v>0</v>
      </c>
      <c r="E27" s="93">
        <v>0</v>
      </c>
      <c r="F27" s="6">
        <v>35</v>
      </c>
      <c r="G27" s="6">
        <v>19</v>
      </c>
      <c r="H27" s="104">
        <v>29</v>
      </c>
      <c r="I27" s="6">
        <v>50</v>
      </c>
      <c r="J27" s="104">
        <v>26</v>
      </c>
      <c r="K27" s="104">
        <v>53</v>
      </c>
      <c r="L27" s="45">
        <v>27</v>
      </c>
      <c r="M27" s="93">
        <v>0</v>
      </c>
      <c r="N27" s="6">
        <v>25</v>
      </c>
      <c r="O27" s="6">
        <v>25</v>
      </c>
      <c r="P27" s="6">
        <v>41</v>
      </c>
      <c r="Q27" s="93">
        <v>0</v>
      </c>
      <c r="R27" s="102">
        <v>0</v>
      </c>
      <c r="S27" s="93">
        <v>0</v>
      </c>
      <c r="T27" s="6">
        <v>10</v>
      </c>
      <c r="U27" s="104">
        <v>63</v>
      </c>
      <c r="V27" s="92">
        <v>50</v>
      </c>
      <c r="W27" s="93">
        <v>0</v>
      </c>
      <c r="X27" s="6">
        <v>20</v>
      </c>
      <c r="Y27" s="93">
        <v>0</v>
      </c>
      <c r="Z27" s="91" t="s">
        <v>83</v>
      </c>
      <c r="AA27" s="6">
        <v>152</v>
      </c>
      <c r="AB27" s="93">
        <f>-20+0+0+0+0</f>
        <v>-20</v>
      </c>
      <c r="AC27" s="102">
        <v>0</v>
      </c>
      <c r="AD27" s="6">
        <v>20</v>
      </c>
      <c r="AE27" s="6">
        <v>20</v>
      </c>
      <c r="AF27" s="93">
        <v>0</v>
      </c>
      <c r="AG27" s="93">
        <v>0</v>
      </c>
      <c r="AH27" s="6">
        <v>48</v>
      </c>
      <c r="AI27" s="6"/>
      <c r="AJ27" s="35"/>
      <c r="AK27" s="103">
        <f>((SUM(D27:AJ27))/(AK13-100))*100+0</f>
        <v>29.74248927038627</v>
      </c>
      <c r="AM27" s="100" t="s">
        <v>102</v>
      </c>
      <c r="AN27" s="30">
        <v>1</v>
      </c>
      <c r="AO27" s="30">
        <f>'Grades - 1st Term'!AW26</f>
        <v>8.5</v>
      </c>
      <c r="AP27" s="31">
        <f t="shared" si="0"/>
        <v>9.5</v>
      </c>
      <c r="AQ27" s="2"/>
      <c r="AR27" s="37">
        <f>'Grades - 1st Term'!AY26</f>
        <v>50.28818443804035</v>
      </c>
      <c r="AS27" s="37">
        <f t="shared" si="1"/>
        <v>29.74248927038627</v>
      </c>
      <c r="AT27" s="39"/>
      <c r="AU27" s="39"/>
      <c r="AV27" s="39"/>
      <c r="AW27" s="39"/>
      <c r="AX27" s="39"/>
      <c r="AY27" s="39"/>
      <c r="AZ27" s="39"/>
    </row>
    <row r="28" spans="1:52" ht="15" customHeight="1">
      <c r="A28" s="100" t="s">
        <v>96</v>
      </c>
      <c r="C28" s="6"/>
      <c r="D28" s="93">
        <v>0</v>
      </c>
      <c r="E28" s="93">
        <v>0</v>
      </c>
      <c r="F28" s="93">
        <v>0</v>
      </c>
      <c r="G28" s="6">
        <v>43</v>
      </c>
      <c r="H28" s="92">
        <v>35</v>
      </c>
      <c r="I28" s="6">
        <v>50</v>
      </c>
      <c r="J28" s="128">
        <v>31</v>
      </c>
      <c r="K28" s="92">
        <v>70</v>
      </c>
      <c r="L28" s="45">
        <v>39</v>
      </c>
      <c r="M28" s="6">
        <v>63</v>
      </c>
      <c r="N28" s="6">
        <v>25</v>
      </c>
      <c r="O28" s="93">
        <v>0</v>
      </c>
      <c r="P28" s="6">
        <v>45</v>
      </c>
      <c r="Q28" s="93">
        <v>0</v>
      </c>
      <c r="R28" s="111">
        <v>44</v>
      </c>
      <c r="S28" s="6">
        <v>35</v>
      </c>
      <c r="T28" s="6">
        <v>13</v>
      </c>
      <c r="U28" s="111">
        <v>95</v>
      </c>
      <c r="V28" s="92">
        <v>50</v>
      </c>
      <c r="W28" s="6">
        <v>38</v>
      </c>
      <c r="X28" s="6">
        <v>20</v>
      </c>
      <c r="Y28" s="6">
        <v>45</v>
      </c>
      <c r="Z28" s="6">
        <v>97</v>
      </c>
      <c r="AA28" s="6">
        <v>176</v>
      </c>
      <c r="AB28" s="6">
        <f>-20+0+50+0+220</f>
        <v>250</v>
      </c>
      <c r="AC28" s="104">
        <v>122</v>
      </c>
      <c r="AD28" s="6">
        <v>20</v>
      </c>
      <c r="AE28" s="6">
        <v>15</v>
      </c>
      <c r="AF28" s="93">
        <v>0</v>
      </c>
      <c r="AG28" s="6">
        <v>15</v>
      </c>
      <c r="AH28" s="93">
        <v>0</v>
      </c>
      <c r="AI28" s="6"/>
      <c r="AJ28" s="35"/>
      <c r="AK28" s="103">
        <f>((SUM(D28:AJ28))/(AK13-0))*100+0</f>
        <v>59.09465020576131</v>
      </c>
      <c r="AM28" s="100" t="s">
        <v>96</v>
      </c>
      <c r="AN28" s="30">
        <v>7</v>
      </c>
      <c r="AO28" s="30">
        <f>'Grades - 1st Term'!AW27</f>
        <v>12.5</v>
      </c>
      <c r="AP28" s="31">
        <f t="shared" si="0"/>
        <v>19.5</v>
      </c>
      <c r="AR28" s="37">
        <f>'Grades - 1st Term'!AY27</f>
        <v>70.05955811719501</v>
      </c>
      <c r="AS28" s="37">
        <f t="shared" si="1"/>
        <v>59.09465020576131</v>
      </c>
      <c r="AT28" s="39"/>
      <c r="AU28" s="39"/>
      <c r="AV28" s="39"/>
      <c r="AW28" s="39"/>
      <c r="AX28" s="39"/>
      <c r="AY28" s="39"/>
      <c r="AZ28" s="39"/>
    </row>
    <row r="29" spans="1:52" s="2" customFormat="1" ht="15" customHeight="1">
      <c r="A29" s="100" t="s">
        <v>105</v>
      </c>
      <c r="B29" s="3"/>
      <c r="C29" s="6"/>
      <c r="D29" s="6">
        <v>35</v>
      </c>
      <c r="E29" s="6">
        <v>45</v>
      </c>
      <c r="F29" s="6">
        <v>60</v>
      </c>
      <c r="G29" s="6">
        <v>27</v>
      </c>
      <c r="H29" s="92">
        <v>44</v>
      </c>
      <c r="I29" s="6">
        <v>50</v>
      </c>
      <c r="J29" s="92">
        <v>34</v>
      </c>
      <c r="K29" s="92">
        <v>71</v>
      </c>
      <c r="L29" s="45">
        <v>39</v>
      </c>
      <c r="M29" s="6">
        <v>95</v>
      </c>
      <c r="N29" s="93">
        <v>0</v>
      </c>
      <c r="O29" s="6">
        <v>25</v>
      </c>
      <c r="P29" s="6">
        <v>33</v>
      </c>
      <c r="Q29" s="6">
        <v>20</v>
      </c>
      <c r="R29" s="92">
        <v>35</v>
      </c>
      <c r="S29" s="6">
        <v>48</v>
      </c>
      <c r="T29" s="6">
        <v>13</v>
      </c>
      <c r="U29" s="102" t="s">
        <v>177</v>
      </c>
      <c r="V29" s="92">
        <v>50</v>
      </c>
      <c r="W29" s="93">
        <v>0</v>
      </c>
      <c r="X29" s="6">
        <v>25</v>
      </c>
      <c r="Y29" s="93">
        <v>0</v>
      </c>
      <c r="Z29" s="6">
        <v>64</v>
      </c>
      <c r="AA29" s="6">
        <v>160</v>
      </c>
      <c r="AB29" s="6">
        <f>86+80+110+230</f>
        <v>506</v>
      </c>
      <c r="AC29" s="102">
        <v>0</v>
      </c>
      <c r="AD29" s="6">
        <v>25</v>
      </c>
      <c r="AE29" s="6">
        <v>20</v>
      </c>
      <c r="AF29" s="93">
        <v>0</v>
      </c>
      <c r="AG29" s="6">
        <v>11</v>
      </c>
      <c r="AH29" s="6">
        <v>50</v>
      </c>
      <c r="AI29" s="6"/>
      <c r="AJ29" s="35"/>
      <c r="AK29" s="25">
        <f>((SUM(D29:AJ29))/(AK13-0))*100</f>
        <v>65.22633744855966</v>
      </c>
      <c r="AL29" s="3"/>
      <c r="AM29" s="100" t="s">
        <v>105</v>
      </c>
      <c r="AN29" s="30">
        <v>6</v>
      </c>
      <c r="AO29" s="30">
        <f>'Grades - 1st Term'!AW28</f>
        <v>11.5</v>
      </c>
      <c r="AP29" s="31">
        <f t="shared" si="0"/>
        <v>17.5</v>
      </c>
      <c r="AR29" s="37">
        <f>'Grades - 1st Term'!AY28</f>
        <v>85.34197886647455</v>
      </c>
      <c r="AS29" s="37">
        <f t="shared" si="1"/>
        <v>65.22633744855966</v>
      </c>
      <c r="AT29" s="39"/>
      <c r="AU29" s="39"/>
      <c r="AV29" s="39"/>
      <c r="AW29" s="39"/>
      <c r="AX29" s="39"/>
      <c r="AY29" s="39"/>
      <c r="AZ29" s="39"/>
    </row>
    <row r="30" spans="1:52" s="2" customFormat="1" ht="15" customHeight="1">
      <c r="A30" s="100" t="s">
        <v>101</v>
      </c>
      <c r="B30" s="3"/>
      <c r="C30" s="6"/>
      <c r="D30" s="93">
        <v>0</v>
      </c>
      <c r="E30" s="93">
        <v>0</v>
      </c>
      <c r="F30" s="93">
        <v>0</v>
      </c>
      <c r="G30" s="6">
        <v>33</v>
      </c>
      <c r="H30" s="92">
        <v>39</v>
      </c>
      <c r="I30" s="6">
        <v>50</v>
      </c>
      <c r="J30" s="92">
        <v>50</v>
      </c>
      <c r="K30" s="104">
        <v>54</v>
      </c>
      <c r="L30" s="45">
        <v>12</v>
      </c>
      <c r="M30" s="6">
        <v>100</v>
      </c>
      <c r="N30" s="6">
        <v>25</v>
      </c>
      <c r="O30" s="6">
        <v>25</v>
      </c>
      <c r="P30" s="6">
        <v>37</v>
      </c>
      <c r="Q30" s="6">
        <v>25</v>
      </c>
      <c r="R30" s="92">
        <v>44</v>
      </c>
      <c r="S30" s="6">
        <v>20</v>
      </c>
      <c r="T30" s="6">
        <v>15</v>
      </c>
      <c r="U30" s="104">
        <v>52</v>
      </c>
      <c r="V30" s="92">
        <v>50</v>
      </c>
      <c r="W30" s="6">
        <v>38</v>
      </c>
      <c r="X30" s="6">
        <v>25</v>
      </c>
      <c r="Y30" s="93">
        <v>0</v>
      </c>
      <c r="Z30" s="6">
        <v>73</v>
      </c>
      <c r="AA30" s="6">
        <v>135</v>
      </c>
      <c r="AB30" s="6">
        <f>45+90+110+230</f>
        <v>475</v>
      </c>
      <c r="AC30" s="92">
        <v>188</v>
      </c>
      <c r="AD30" s="6">
        <v>20</v>
      </c>
      <c r="AE30" s="6">
        <v>15</v>
      </c>
      <c r="AF30" s="93">
        <v>0</v>
      </c>
      <c r="AG30" s="6">
        <v>18</v>
      </c>
      <c r="AH30" s="93">
        <v>0</v>
      </c>
      <c r="AI30" s="6"/>
      <c r="AJ30" s="35"/>
      <c r="AK30" s="25">
        <f>((SUM(D30:AJ30))/(AK13-0))*100</f>
        <v>66.5843621399177</v>
      </c>
      <c r="AL30" s="3"/>
      <c r="AM30" s="100" t="s">
        <v>101</v>
      </c>
      <c r="AN30" s="30">
        <v>6</v>
      </c>
      <c r="AO30" s="30">
        <f>'Grades - 1st Term'!AW29</f>
        <v>11.5</v>
      </c>
      <c r="AP30" s="31">
        <f t="shared" si="0"/>
        <v>17.5</v>
      </c>
      <c r="AR30" s="37">
        <f>'Grades - 1st Term'!AY29</f>
        <v>64.89433237271854</v>
      </c>
      <c r="AS30" s="37">
        <f t="shared" si="1"/>
        <v>66.5843621399177</v>
      </c>
      <c r="AT30" s="39"/>
      <c r="AU30" s="39"/>
      <c r="AV30" s="39"/>
      <c r="AW30" s="39"/>
      <c r="AX30" s="39"/>
      <c r="AY30" s="39"/>
      <c r="AZ30" s="39"/>
    </row>
    <row r="31" spans="1:52" ht="15" customHeight="1">
      <c r="A31" s="100" t="s">
        <v>92</v>
      </c>
      <c r="C31" s="6"/>
      <c r="D31" s="6">
        <v>25</v>
      </c>
      <c r="E31" s="93">
        <v>0</v>
      </c>
      <c r="F31" s="93">
        <v>0</v>
      </c>
      <c r="G31" s="93">
        <v>0</v>
      </c>
      <c r="H31" s="102">
        <v>0</v>
      </c>
      <c r="I31" s="6">
        <v>30</v>
      </c>
      <c r="J31" s="92">
        <v>40</v>
      </c>
      <c r="K31" s="102">
        <v>0</v>
      </c>
      <c r="L31" s="113" t="s">
        <v>83</v>
      </c>
      <c r="M31" s="93">
        <v>0</v>
      </c>
      <c r="N31" s="93">
        <v>0</v>
      </c>
      <c r="O31" s="91" t="s">
        <v>83</v>
      </c>
      <c r="P31" s="91" t="s">
        <v>83</v>
      </c>
      <c r="Q31" s="6">
        <v>20</v>
      </c>
      <c r="R31" s="102">
        <v>0</v>
      </c>
      <c r="S31" s="93">
        <v>0</v>
      </c>
      <c r="T31" s="6">
        <v>10</v>
      </c>
      <c r="U31" s="102">
        <v>0</v>
      </c>
      <c r="V31" s="92">
        <v>50</v>
      </c>
      <c r="W31" s="93">
        <v>0</v>
      </c>
      <c r="X31" s="6">
        <v>15</v>
      </c>
      <c r="Y31" s="93">
        <v>0</v>
      </c>
      <c r="Z31" s="6">
        <v>60</v>
      </c>
      <c r="AA31" s="6">
        <v>49</v>
      </c>
      <c r="AB31" s="93">
        <f>-20+0+0+0+0</f>
        <v>-20</v>
      </c>
      <c r="AC31" s="102">
        <v>0</v>
      </c>
      <c r="AD31" s="6">
        <v>10</v>
      </c>
      <c r="AE31" s="6">
        <v>10</v>
      </c>
      <c r="AF31" s="93">
        <v>0</v>
      </c>
      <c r="AG31" s="93">
        <v>0</v>
      </c>
      <c r="AH31" s="93">
        <v>0</v>
      </c>
      <c r="AI31" s="6"/>
      <c r="AJ31" s="35"/>
      <c r="AK31" s="103">
        <f>((SUM(D31:AJ31))/(AK13-120))*100</f>
        <v>12.943722943722943</v>
      </c>
      <c r="AM31" s="100" t="s">
        <v>92</v>
      </c>
      <c r="AN31" s="30">
        <v>2</v>
      </c>
      <c r="AO31" s="30">
        <f>'Grades - 1st Term'!AW30</f>
        <v>5.5</v>
      </c>
      <c r="AP31" s="31">
        <f t="shared" si="0"/>
        <v>7.5</v>
      </c>
      <c r="AR31" s="37">
        <f>'Grades - 1st Term'!AY30</f>
        <v>35.158501440922194</v>
      </c>
      <c r="AS31" s="37">
        <f t="shared" si="1"/>
        <v>12.943722943722943</v>
      </c>
      <c r="AT31" s="39"/>
      <c r="AU31" s="39"/>
      <c r="AV31" s="39"/>
      <c r="AW31" s="39"/>
      <c r="AX31" s="39"/>
      <c r="AY31" s="39"/>
      <c r="AZ31" s="39"/>
    </row>
    <row r="32" spans="1:52" ht="15" customHeight="1">
      <c r="A32" s="100" t="s">
        <v>99</v>
      </c>
      <c r="C32" s="6"/>
      <c r="D32" s="93">
        <v>0</v>
      </c>
      <c r="E32" s="93">
        <v>0</v>
      </c>
      <c r="F32" s="93">
        <v>0</v>
      </c>
      <c r="G32" s="93">
        <v>0</v>
      </c>
      <c r="H32" s="92">
        <v>33</v>
      </c>
      <c r="I32" s="6">
        <v>50</v>
      </c>
      <c r="J32" s="102">
        <v>0</v>
      </c>
      <c r="K32" s="92">
        <v>66</v>
      </c>
      <c r="L32" s="45">
        <v>21</v>
      </c>
      <c r="M32" s="93">
        <v>0</v>
      </c>
      <c r="N32" s="6">
        <v>25</v>
      </c>
      <c r="O32" s="93">
        <v>0</v>
      </c>
      <c r="P32" s="6">
        <v>43</v>
      </c>
      <c r="Q32" s="93">
        <v>0</v>
      </c>
      <c r="R32" s="92">
        <v>48</v>
      </c>
      <c r="S32" s="93">
        <v>0</v>
      </c>
      <c r="T32" s="93">
        <v>0</v>
      </c>
      <c r="U32" s="102">
        <v>0</v>
      </c>
      <c r="V32" s="92">
        <v>50</v>
      </c>
      <c r="W32" s="93">
        <v>0</v>
      </c>
      <c r="X32" s="6">
        <v>20</v>
      </c>
      <c r="Y32" s="93">
        <v>0</v>
      </c>
      <c r="Z32" s="6">
        <v>78</v>
      </c>
      <c r="AA32" s="6">
        <v>140</v>
      </c>
      <c r="AB32" s="6">
        <f>70+70+90+220</f>
        <v>450</v>
      </c>
      <c r="AC32" s="102">
        <v>0</v>
      </c>
      <c r="AD32" s="6">
        <v>15</v>
      </c>
      <c r="AE32" s="6">
        <v>15</v>
      </c>
      <c r="AF32" s="6">
        <v>60</v>
      </c>
      <c r="AG32" s="93">
        <v>0</v>
      </c>
      <c r="AH32" s="6">
        <v>44</v>
      </c>
      <c r="AI32" s="6"/>
      <c r="AJ32" s="35"/>
      <c r="AK32" s="103">
        <f>((SUM(D32:AJ32))/(AK13-0))*100</f>
        <v>47.654320987654316</v>
      </c>
      <c r="AM32" s="100" t="s">
        <v>99</v>
      </c>
      <c r="AN32" s="30">
        <v>5</v>
      </c>
      <c r="AO32" s="30">
        <f>'Grades - 1st Term'!AW31</f>
        <v>8.5</v>
      </c>
      <c r="AP32" s="31">
        <f t="shared" si="0"/>
        <v>13.5</v>
      </c>
      <c r="AR32" s="37">
        <f>'Grades - 1st Term'!AY31</f>
        <v>48.126801152737755</v>
      </c>
      <c r="AS32" s="37">
        <f t="shared" si="1"/>
        <v>47.654320987654316</v>
      </c>
      <c r="AT32" s="39"/>
      <c r="AU32" s="39"/>
      <c r="AV32" s="39"/>
      <c r="AW32" s="39"/>
      <c r="AX32" s="39"/>
      <c r="AY32" s="39"/>
      <c r="AZ32" s="39"/>
    </row>
    <row r="33" spans="1:52" ht="15" customHeight="1">
      <c r="A33" s="100" t="s">
        <v>98</v>
      </c>
      <c r="C33" s="6"/>
      <c r="D33" s="6">
        <v>30</v>
      </c>
      <c r="E33" s="6">
        <v>45</v>
      </c>
      <c r="F33" s="6">
        <v>60</v>
      </c>
      <c r="G33" s="6">
        <v>26</v>
      </c>
      <c r="H33" s="92">
        <v>41</v>
      </c>
      <c r="I33" s="6">
        <v>50</v>
      </c>
      <c r="J33" s="92">
        <v>42</v>
      </c>
      <c r="K33" s="104">
        <v>59</v>
      </c>
      <c r="L33" s="45">
        <v>18</v>
      </c>
      <c r="M33" s="6">
        <v>79</v>
      </c>
      <c r="N33" s="6">
        <v>25</v>
      </c>
      <c r="O33" s="6">
        <v>10</v>
      </c>
      <c r="P33" s="6">
        <v>43</v>
      </c>
      <c r="Q33" s="6">
        <v>25</v>
      </c>
      <c r="R33" s="92">
        <v>40</v>
      </c>
      <c r="S33" s="93">
        <v>0</v>
      </c>
      <c r="T33" s="6">
        <v>15</v>
      </c>
      <c r="U33" s="92">
        <v>88</v>
      </c>
      <c r="V33" s="92">
        <v>50</v>
      </c>
      <c r="W33" s="6">
        <v>26</v>
      </c>
      <c r="X33" s="6">
        <v>25</v>
      </c>
      <c r="Y33" s="6">
        <v>45</v>
      </c>
      <c r="Z33" s="6">
        <v>65</v>
      </c>
      <c r="AA33" s="6">
        <v>119</v>
      </c>
      <c r="AB33" s="6">
        <f>65+95+120+245</f>
        <v>525</v>
      </c>
      <c r="AC33" s="92">
        <v>167</v>
      </c>
      <c r="AD33" s="6">
        <v>15</v>
      </c>
      <c r="AE33" s="6">
        <v>25</v>
      </c>
      <c r="AF33" s="6">
        <v>65</v>
      </c>
      <c r="AG33" s="6">
        <v>25</v>
      </c>
      <c r="AH33" s="6">
        <v>50</v>
      </c>
      <c r="AI33" s="6"/>
      <c r="AJ33" s="35"/>
      <c r="AK33" s="25">
        <f>((SUM(D33:AJ33))/(AK13-0))*100</f>
        <v>78.10699588477367</v>
      </c>
      <c r="AM33" s="100" t="s">
        <v>98</v>
      </c>
      <c r="AN33" s="30">
        <v>9</v>
      </c>
      <c r="AO33" s="30">
        <f>'Grades - 1st Term'!AW32</f>
        <v>12.5</v>
      </c>
      <c r="AP33" s="31">
        <f t="shared" si="0"/>
        <v>21.5</v>
      </c>
      <c r="AQ33" s="2"/>
      <c r="AR33" s="37">
        <f>'Grades - 1st Term'!AY32</f>
        <v>77.90585975024015</v>
      </c>
      <c r="AS33" s="37">
        <f t="shared" si="1"/>
        <v>78.10699588477367</v>
      </c>
      <c r="AT33" s="39"/>
      <c r="AU33" s="39"/>
      <c r="AV33" s="39"/>
      <c r="AW33" s="39"/>
      <c r="AX33" s="39"/>
      <c r="AY33" s="39"/>
      <c r="AZ33" s="39"/>
    </row>
    <row r="34" spans="1:52" ht="15" customHeight="1">
      <c r="A34" s="100" t="s">
        <v>106</v>
      </c>
      <c r="C34" s="6"/>
      <c r="D34" s="93">
        <v>0</v>
      </c>
      <c r="E34" s="93">
        <v>0</v>
      </c>
      <c r="F34" s="93">
        <v>0</v>
      </c>
      <c r="G34" s="6">
        <v>24</v>
      </c>
      <c r="H34" s="92">
        <v>44</v>
      </c>
      <c r="I34" s="6">
        <v>50</v>
      </c>
      <c r="J34" s="92">
        <v>44</v>
      </c>
      <c r="K34" s="104">
        <v>57</v>
      </c>
      <c r="L34" s="45">
        <v>36</v>
      </c>
      <c r="M34" s="6">
        <v>67</v>
      </c>
      <c r="N34" s="6">
        <v>25</v>
      </c>
      <c r="O34" s="6">
        <v>25</v>
      </c>
      <c r="P34" s="6">
        <v>43</v>
      </c>
      <c r="Q34" s="93">
        <v>0</v>
      </c>
      <c r="R34" s="92">
        <v>33</v>
      </c>
      <c r="S34" s="93">
        <v>0</v>
      </c>
      <c r="T34" s="6">
        <v>5</v>
      </c>
      <c r="U34" s="92">
        <v>83</v>
      </c>
      <c r="V34" s="92">
        <v>50</v>
      </c>
      <c r="W34" s="6">
        <v>26</v>
      </c>
      <c r="X34" s="6">
        <v>25</v>
      </c>
      <c r="Y34" s="6">
        <v>45</v>
      </c>
      <c r="Z34" s="6">
        <v>92</v>
      </c>
      <c r="AA34" s="6">
        <v>95</v>
      </c>
      <c r="AB34" s="6">
        <f>0+65+70+210-5</f>
        <v>340</v>
      </c>
      <c r="AC34" s="102">
        <v>0</v>
      </c>
      <c r="AD34" s="6">
        <v>20</v>
      </c>
      <c r="AE34" s="6">
        <v>10</v>
      </c>
      <c r="AF34" s="6">
        <v>60</v>
      </c>
      <c r="AG34" s="93">
        <v>0</v>
      </c>
      <c r="AH34" s="93">
        <v>0</v>
      </c>
      <c r="AI34" s="6"/>
      <c r="AJ34" s="35"/>
      <c r="AK34" s="103">
        <f>(((SUM(D34:AJ34))/(AK13-0))*100)+0</f>
        <v>53.456790123456784</v>
      </c>
      <c r="AM34" s="100" t="s">
        <v>106</v>
      </c>
      <c r="AN34" s="30">
        <v>6</v>
      </c>
      <c r="AO34" s="30">
        <f>'Grades - 1st Term'!AW33</f>
        <v>10.5</v>
      </c>
      <c r="AP34" s="31">
        <f t="shared" si="0"/>
        <v>16.5</v>
      </c>
      <c r="AR34" s="37">
        <f>'Grades - 1st Term'!AY33</f>
        <v>70.06820365033622</v>
      </c>
      <c r="AS34" s="37">
        <f t="shared" si="1"/>
        <v>53.456790123456784</v>
      </c>
      <c r="AT34" s="39"/>
      <c r="AU34" s="39"/>
      <c r="AV34" s="39"/>
      <c r="AW34" s="39"/>
      <c r="AX34" s="39"/>
      <c r="AY34" s="39"/>
      <c r="AZ34" s="39"/>
    </row>
    <row r="35" spans="1:52" ht="13.5" customHeight="1">
      <c r="A35" s="100" t="s">
        <v>87</v>
      </c>
      <c r="C35" s="6"/>
      <c r="D35" s="6">
        <v>35</v>
      </c>
      <c r="E35" s="6">
        <v>40</v>
      </c>
      <c r="F35" s="6">
        <v>60</v>
      </c>
      <c r="G35" s="6">
        <v>26</v>
      </c>
      <c r="H35" s="92">
        <v>45</v>
      </c>
      <c r="I35" s="6">
        <v>50</v>
      </c>
      <c r="J35" s="92">
        <v>45</v>
      </c>
      <c r="K35" s="102">
        <v>0</v>
      </c>
      <c r="L35" s="45">
        <v>36</v>
      </c>
      <c r="M35" s="6">
        <v>74</v>
      </c>
      <c r="N35" s="6">
        <v>25</v>
      </c>
      <c r="O35" s="6">
        <v>15</v>
      </c>
      <c r="P35" s="6">
        <v>43</v>
      </c>
      <c r="Q35" s="6">
        <v>25</v>
      </c>
      <c r="R35" s="111">
        <v>44</v>
      </c>
      <c r="S35" s="6">
        <v>40</v>
      </c>
      <c r="T35" s="6">
        <v>13</v>
      </c>
      <c r="U35" s="92">
        <v>70</v>
      </c>
      <c r="V35" s="92">
        <v>50</v>
      </c>
      <c r="W35" s="93">
        <v>0</v>
      </c>
      <c r="X35" s="6">
        <v>15</v>
      </c>
      <c r="Y35" s="6">
        <v>45</v>
      </c>
      <c r="Z35" s="6">
        <v>91</v>
      </c>
      <c r="AA35" s="6">
        <v>190</v>
      </c>
      <c r="AB35" s="6">
        <f>0+70+90+230</f>
        <v>390</v>
      </c>
      <c r="AC35" s="92">
        <v>181</v>
      </c>
      <c r="AD35" s="6">
        <v>15</v>
      </c>
      <c r="AE35" s="6">
        <v>10</v>
      </c>
      <c r="AF35" s="6">
        <v>25</v>
      </c>
      <c r="AG35" s="6">
        <v>10</v>
      </c>
      <c r="AH35" s="6">
        <v>50</v>
      </c>
      <c r="AI35" s="6"/>
      <c r="AJ35" s="35">
        <v>25</v>
      </c>
      <c r="AK35" s="25">
        <f>((SUM(D35:AJ35))/(AK13-0))*100+0</f>
        <v>73.37448559670781</v>
      </c>
      <c r="AM35" s="100" t="s">
        <v>87</v>
      </c>
      <c r="AN35" s="30">
        <v>8</v>
      </c>
      <c r="AO35" s="30">
        <f>'Grades - 1st Term'!AW34</f>
        <v>11.5</v>
      </c>
      <c r="AP35" s="31">
        <f t="shared" si="0"/>
        <v>19.5</v>
      </c>
      <c r="AR35" s="37">
        <f>'Grades - 1st Term'!AY34</f>
        <v>86.50336215177714</v>
      </c>
      <c r="AS35" s="37">
        <f>AK35</f>
        <v>73.37448559670781</v>
      </c>
      <c r="AT35" s="39"/>
      <c r="AU35" s="39"/>
      <c r="AV35" s="39"/>
      <c r="AW35" s="39"/>
      <c r="AX35" s="39"/>
      <c r="AY35" s="39"/>
      <c r="AZ35" s="39"/>
    </row>
    <row r="36" spans="1:52" ht="16.5" customHeight="1">
      <c r="A36" s="100" t="s">
        <v>88</v>
      </c>
      <c r="C36" s="6"/>
      <c r="D36" s="6">
        <v>35</v>
      </c>
      <c r="E36" s="6">
        <v>25</v>
      </c>
      <c r="F36" s="93">
        <v>0</v>
      </c>
      <c r="G36" s="6">
        <v>27</v>
      </c>
      <c r="H36" s="102" t="s">
        <v>168</v>
      </c>
      <c r="I36" s="6">
        <v>50</v>
      </c>
      <c r="J36" s="92">
        <v>50</v>
      </c>
      <c r="K36" s="92">
        <v>71</v>
      </c>
      <c r="L36" s="45">
        <v>30</v>
      </c>
      <c r="M36" s="6">
        <v>53</v>
      </c>
      <c r="N36" s="93">
        <v>0</v>
      </c>
      <c r="O36" s="6">
        <v>25</v>
      </c>
      <c r="P36" s="6">
        <v>31</v>
      </c>
      <c r="Q36" s="6">
        <v>25</v>
      </c>
      <c r="R36" s="92">
        <v>35</v>
      </c>
      <c r="S36" s="6">
        <v>50</v>
      </c>
      <c r="T36" s="6">
        <v>20</v>
      </c>
      <c r="U36" s="102">
        <v>0</v>
      </c>
      <c r="V36" s="92">
        <v>50</v>
      </c>
      <c r="W36" s="93">
        <v>0</v>
      </c>
      <c r="X36" s="6">
        <v>25</v>
      </c>
      <c r="Y36" s="6">
        <v>45</v>
      </c>
      <c r="Z36" s="6">
        <v>65</v>
      </c>
      <c r="AA36" s="6">
        <v>181</v>
      </c>
      <c r="AB36" s="6">
        <f>80+90+120+240</f>
        <v>530</v>
      </c>
      <c r="AC36" s="102">
        <v>0</v>
      </c>
      <c r="AD36" s="6">
        <v>25</v>
      </c>
      <c r="AE36" s="6">
        <v>25</v>
      </c>
      <c r="AF36" s="6">
        <v>60</v>
      </c>
      <c r="AG36" s="6">
        <v>25</v>
      </c>
      <c r="AH36" s="6">
        <v>50</v>
      </c>
      <c r="AI36" s="6"/>
      <c r="AJ36" s="35">
        <v>10</v>
      </c>
      <c r="AK36" s="25">
        <f>((SUM(D36:AJ36))/(AK13-0))*100</f>
        <v>66.5843621399177</v>
      </c>
      <c r="AM36" s="100" t="s">
        <v>88</v>
      </c>
      <c r="AN36" s="30">
        <v>5</v>
      </c>
      <c r="AO36" s="30">
        <f>'Grades - 1st Term'!AW35</f>
        <v>9.5</v>
      </c>
      <c r="AP36" s="31">
        <f t="shared" si="0"/>
        <v>14.5</v>
      </c>
      <c r="AR36" s="37">
        <f>'Grades - 1st Term'!AY35</f>
        <v>85.33333333333334</v>
      </c>
      <c r="AS36" s="37">
        <f>AK36</f>
        <v>66.5843621399177</v>
      </c>
      <c r="AT36" s="39"/>
      <c r="AU36" s="39"/>
      <c r="AV36" s="39"/>
      <c r="AW36" s="39"/>
      <c r="AX36" s="39"/>
      <c r="AY36" s="39"/>
      <c r="AZ36" s="39"/>
    </row>
    <row r="37" spans="1:77" s="7" customFormat="1" ht="12.75" customHeight="1">
      <c r="A37" s="100">
        <v>11346</v>
      </c>
      <c r="B37" s="3"/>
      <c r="C37" s="27"/>
      <c r="D37" s="93">
        <v>0</v>
      </c>
      <c r="E37" s="93">
        <v>0</v>
      </c>
      <c r="F37" s="6">
        <v>60</v>
      </c>
      <c r="G37" s="6">
        <v>32</v>
      </c>
      <c r="H37" s="92">
        <v>34</v>
      </c>
      <c r="I37" s="91" t="s">
        <v>83</v>
      </c>
      <c r="J37" s="91" t="s">
        <v>83</v>
      </c>
      <c r="K37" s="91" t="s">
        <v>83</v>
      </c>
      <c r="L37" s="113" t="s">
        <v>83</v>
      </c>
      <c r="M37" s="91" t="s">
        <v>83</v>
      </c>
      <c r="N37" s="91" t="s">
        <v>83</v>
      </c>
      <c r="O37" s="91" t="s">
        <v>83</v>
      </c>
      <c r="P37" s="91" t="s">
        <v>83</v>
      </c>
      <c r="Q37" s="91" t="s">
        <v>83</v>
      </c>
      <c r="R37" s="91" t="s">
        <v>83</v>
      </c>
      <c r="S37" s="91" t="s">
        <v>83</v>
      </c>
      <c r="T37" s="19">
        <v>0</v>
      </c>
      <c r="U37" s="102">
        <v>0</v>
      </c>
      <c r="V37" s="102">
        <v>0</v>
      </c>
      <c r="W37" s="91" t="s">
        <v>83</v>
      </c>
      <c r="X37" s="91" t="s">
        <v>83</v>
      </c>
      <c r="Y37" s="91" t="s">
        <v>83</v>
      </c>
      <c r="Z37" s="91" t="s">
        <v>83</v>
      </c>
      <c r="AA37" s="6">
        <v>61</v>
      </c>
      <c r="AB37" s="93">
        <f>0+0+0+0</f>
        <v>0</v>
      </c>
      <c r="AC37" s="102">
        <v>0</v>
      </c>
      <c r="AD37" s="93">
        <f>0+0+0+0</f>
        <v>0</v>
      </c>
      <c r="AE37" s="93">
        <v>0</v>
      </c>
      <c r="AF37" s="91" t="s">
        <v>83</v>
      </c>
      <c r="AG37" s="91" t="s">
        <v>83</v>
      </c>
      <c r="AH37" s="91" t="s">
        <v>83</v>
      </c>
      <c r="AI37" s="91" t="s">
        <v>83</v>
      </c>
      <c r="AJ37" s="35"/>
      <c r="AK37" s="103">
        <f>(((SUM(D37:H37))/(SUM(D13:H13)))*100)</f>
        <v>53.61702127659574</v>
      </c>
      <c r="AL37" s="3"/>
      <c r="AM37" s="100">
        <v>11346</v>
      </c>
      <c r="AN37" s="30">
        <v>1</v>
      </c>
      <c r="AO37" s="30">
        <f>'Grades - 1st Term'!AW36</f>
        <v>3.5</v>
      </c>
      <c r="AP37" s="31">
        <f>SUM(AN37:AO37)</f>
        <v>4.5</v>
      </c>
      <c r="AQ37"/>
      <c r="AR37" s="37">
        <f>'Grades - 1st Term'!AY36</f>
        <v>45.111404087013845</v>
      </c>
      <c r="AS37" s="37">
        <f>AK37</f>
        <v>53.61702127659574</v>
      </c>
      <c r="AT37" s="39"/>
      <c r="AU37" s="39"/>
      <c r="AV37" s="39"/>
      <c r="AW37" s="39"/>
      <c r="AX37" s="39"/>
      <c r="AY37" s="39"/>
      <c r="AZ37" s="3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spans="3:52" ht="12.75">
      <c r="C38" s="27" t="s">
        <v>30</v>
      </c>
      <c r="H38" s="26">
        <v>1</v>
      </c>
      <c r="J38" s="26">
        <v>1</v>
      </c>
      <c r="K38" s="26">
        <v>2</v>
      </c>
      <c r="R38" s="4">
        <v>1</v>
      </c>
      <c r="U38" s="13">
        <v>2</v>
      </c>
      <c r="V38" s="4">
        <v>1</v>
      </c>
      <c r="AC38" s="4">
        <v>2</v>
      </c>
      <c r="AN38" s="48" t="s">
        <v>16</v>
      </c>
      <c r="AO38" s="48"/>
      <c r="AP38" s="54">
        <f>SUM(B38:AJ38)+'Grades - 1st Term'!AW37</f>
        <v>22.5</v>
      </c>
      <c r="AT38" s="2"/>
      <c r="AU38" s="2"/>
      <c r="AV38" s="2"/>
      <c r="AW38" s="2"/>
      <c r="AX38" s="2"/>
      <c r="AY38" s="2"/>
      <c r="AZ38" s="2"/>
    </row>
    <row r="39" ht="12.75">
      <c r="AN39" s="21">
        <f>SUM(D38:AJ38)</f>
        <v>10</v>
      </c>
    </row>
  </sheetData>
  <mergeCells count="10">
    <mergeCell ref="AU11:AU13"/>
    <mergeCell ref="AV11:AV13"/>
    <mergeCell ref="F1:M1"/>
    <mergeCell ref="AR11:AR13"/>
    <mergeCell ref="AS11:AS13"/>
    <mergeCell ref="AT11:AT13"/>
    <mergeCell ref="AW11:AW13"/>
    <mergeCell ref="AX11:AX13"/>
    <mergeCell ref="AY11:AY13"/>
    <mergeCell ref="AZ11:AZ1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40"/>
  <sheetViews>
    <sheetView workbookViewId="0" topLeftCell="Z2">
      <selection activeCell="AL14" sqref="AL14:AL38"/>
    </sheetView>
  </sheetViews>
  <sheetFormatPr defaultColWidth="9.140625" defaultRowHeight="12.75"/>
  <cols>
    <col min="1" max="1" width="10.28125" style="3" customWidth="1"/>
    <col min="2" max="2" width="19.140625" style="3" customWidth="1"/>
    <col min="3" max="3" width="9.421875" style="3" customWidth="1"/>
    <col min="4" max="7" width="4.57421875" style="3" customWidth="1"/>
    <col min="8" max="13" width="4.57421875" style="26" customWidth="1"/>
    <col min="14" max="26" width="4.57421875" style="4" customWidth="1"/>
    <col min="27" max="27" width="7.140625" style="4" customWidth="1"/>
    <col min="28" max="34" width="6.7109375" style="4" customWidth="1"/>
    <col min="35" max="35" width="6.7109375" style="13" customWidth="1"/>
    <col min="36" max="36" width="4.8515625" style="4" customWidth="1"/>
    <col min="37" max="37" width="8.00390625" style="13" customWidth="1"/>
    <col min="38" max="38" width="18.7109375" style="3" customWidth="1"/>
    <col min="39" max="39" width="10.00390625" style="3" customWidth="1"/>
    <col min="40" max="40" width="11.28125" style="21" customWidth="1"/>
    <col min="41" max="41" width="7.57421875" style="21" customWidth="1"/>
    <col min="42" max="42" width="7.57421875" style="28" customWidth="1"/>
    <col min="43" max="43" width="7.57421875" style="0" customWidth="1"/>
    <col min="44" max="44" width="8.00390625" style="4" customWidth="1"/>
    <col min="45" max="45" width="7.28125" style="4" customWidth="1"/>
    <col min="46" max="50" width="5.7109375" style="4" customWidth="1"/>
    <col min="51" max="51" width="19.140625" style="4" customWidth="1"/>
    <col min="52" max="76" width="9.140625" style="2" customWidth="1"/>
  </cols>
  <sheetData>
    <row r="1" spans="4:76" ht="27.75" customHeight="1">
      <c r="D1" s="6"/>
      <c r="E1" s="6"/>
      <c r="H1" s="129" t="s">
        <v>43</v>
      </c>
      <c r="I1" s="129"/>
      <c r="J1" s="129"/>
      <c r="K1" s="129"/>
      <c r="L1" s="129"/>
      <c r="M1" s="129"/>
      <c r="N1" s="129"/>
      <c r="O1" s="55"/>
      <c r="P1" s="55"/>
      <c r="Q1" s="55"/>
      <c r="R1" s="55"/>
      <c r="S1" s="55"/>
      <c r="T1" s="2"/>
      <c r="U1" s="2"/>
      <c r="V1" s="2"/>
      <c r="W1" s="2"/>
      <c r="X1" s="2"/>
      <c r="Y1" s="2"/>
      <c r="Z1" s="2"/>
      <c r="AA1" s="2"/>
      <c r="AB1"/>
      <c r="AC1" s="2"/>
      <c r="AD1" s="2"/>
      <c r="AE1" s="2"/>
      <c r="AF1" s="2"/>
      <c r="AG1" s="2"/>
      <c r="AH1" s="2"/>
      <c r="AI1" s="66"/>
      <c r="AJ1"/>
      <c r="AK1" s="2"/>
      <c r="AL1"/>
      <c r="AM1"/>
      <c r="AN1"/>
      <c r="AO1"/>
      <c r="AP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37" ht="12.75">
      <c r="A2" s="15"/>
      <c r="B2" s="16" t="s">
        <v>0</v>
      </c>
      <c r="C2" s="4"/>
      <c r="D2" s="4"/>
      <c r="E2" s="4"/>
      <c r="F2" s="4"/>
      <c r="G2" s="4"/>
      <c r="AI2" s="10"/>
      <c r="AK2" s="10"/>
    </row>
    <row r="3" spans="1:37" ht="12.75">
      <c r="A3" s="10" t="s">
        <v>11</v>
      </c>
      <c r="B3" s="16" t="s">
        <v>13</v>
      </c>
      <c r="C3" s="4"/>
      <c r="D3" s="4"/>
      <c r="E3" s="4"/>
      <c r="F3" s="4"/>
      <c r="G3" s="4"/>
      <c r="AI3" s="10"/>
      <c r="AK3" s="10"/>
    </row>
    <row r="4" spans="1:37" ht="12.75">
      <c r="A4" s="24"/>
      <c r="B4" s="16" t="s">
        <v>8</v>
      </c>
      <c r="C4" s="4"/>
      <c r="D4" s="4"/>
      <c r="E4" s="4"/>
      <c r="F4" s="4"/>
      <c r="G4" s="4"/>
      <c r="AI4" s="10"/>
      <c r="AK4" s="10"/>
    </row>
    <row r="5" spans="1:37" ht="12.75">
      <c r="A5" s="14"/>
      <c r="B5" s="16" t="s">
        <v>2</v>
      </c>
      <c r="C5" s="4"/>
      <c r="D5" s="4"/>
      <c r="E5" s="4"/>
      <c r="F5" s="4"/>
      <c r="G5" s="4"/>
      <c r="AI5" s="10"/>
      <c r="AK5" s="10"/>
    </row>
    <row r="6" spans="1:37" ht="12.75">
      <c r="A6" s="22"/>
      <c r="B6" s="16" t="s">
        <v>7</v>
      </c>
      <c r="C6" s="4"/>
      <c r="D6" s="4"/>
      <c r="E6" s="4"/>
      <c r="F6" s="4"/>
      <c r="G6" s="4"/>
      <c r="AI6" s="10"/>
      <c r="AK6" s="10"/>
    </row>
    <row r="7" spans="1:37" ht="12.75">
      <c r="A7" s="20"/>
      <c r="B7" s="16" t="s">
        <v>6</v>
      </c>
      <c r="C7" s="4"/>
      <c r="D7" s="4"/>
      <c r="E7" s="4"/>
      <c r="F7" s="4"/>
      <c r="G7" s="4"/>
      <c r="AI7" s="10"/>
      <c r="AK7" s="10"/>
    </row>
    <row r="8" spans="1:37" ht="12.75">
      <c r="A8" s="17"/>
      <c r="B8" s="16" t="s">
        <v>12</v>
      </c>
      <c r="C8" s="4"/>
      <c r="D8" s="4"/>
      <c r="E8" s="4"/>
      <c r="F8" s="4"/>
      <c r="G8" s="4"/>
      <c r="AI8" s="10"/>
      <c r="AK8" s="10"/>
    </row>
    <row r="9" spans="1:37" ht="12.75" customHeight="1">
      <c r="A9" s="18"/>
      <c r="B9" s="16" t="s">
        <v>3</v>
      </c>
      <c r="C9" s="4"/>
      <c r="D9" s="4"/>
      <c r="E9" s="4"/>
      <c r="F9" s="4"/>
      <c r="G9" s="4"/>
      <c r="U9" s="45"/>
      <c r="V9" s="45"/>
      <c r="W9" s="45"/>
      <c r="X9" s="45"/>
      <c r="Y9" s="45"/>
      <c r="Z9" s="45"/>
      <c r="AA9" s="71"/>
      <c r="AI9" s="10"/>
      <c r="AK9" s="10"/>
    </row>
    <row r="10" spans="1:37" ht="12.75">
      <c r="A10" s="19"/>
      <c r="B10" s="16" t="s">
        <v>4</v>
      </c>
      <c r="C10" s="4"/>
      <c r="D10" s="4"/>
      <c r="E10" s="4"/>
      <c r="F10" s="4"/>
      <c r="G10" s="4"/>
      <c r="U10" s="45"/>
      <c r="V10" s="45"/>
      <c r="W10" s="45"/>
      <c r="X10" s="45"/>
      <c r="Y10" s="45"/>
      <c r="Z10" s="45"/>
      <c r="AA10" s="71"/>
      <c r="AI10" s="10"/>
      <c r="AK10" s="10"/>
    </row>
    <row r="11" spans="1:76" s="51" customFormat="1" ht="158.25" customHeight="1">
      <c r="A11" s="6"/>
      <c r="B11" s="27"/>
      <c r="C11" s="27" t="s">
        <v>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32" t="s">
        <v>17</v>
      </c>
      <c r="AK11" s="11"/>
      <c r="AL11" s="6"/>
      <c r="AM11" s="6"/>
      <c r="AN11" s="21"/>
      <c r="AO11" s="21"/>
      <c r="AP11" s="21"/>
      <c r="AR11" s="130" t="s">
        <v>18</v>
      </c>
      <c r="AS11" s="130" t="s">
        <v>19</v>
      </c>
      <c r="AT11" s="130" t="s">
        <v>20</v>
      </c>
      <c r="AU11" s="130" t="s">
        <v>21</v>
      </c>
      <c r="AV11" s="130" t="s">
        <v>22</v>
      </c>
      <c r="AW11" s="130" t="s">
        <v>26</v>
      </c>
      <c r="AX11" s="130" t="s">
        <v>24</v>
      </c>
      <c r="AY11" s="130" t="s">
        <v>23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</row>
    <row r="12" spans="1:76" s="7" customFormat="1" ht="28.5" customHeight="1">
      <c r="A12" s="5"/>
      <c r="B12" s="27"/>
      <c r="C12" s="27" t="s">
        <v>10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33"/>
      <c r="AK12" s="53" t="s">
        <v>31</v>
      </c>
      <c r="AL12" s="5"/>
      <c r="AM12" s="5"/>
      <c r="AN12" s="21" t="s">
        <v>14</v>
      </c>
      <c r="AO12" s="21"/>
      <c r="AP12" s="21"/>
      <c r="AR12" s="131"/>
      <c r="AS12" s="131"/>
      <c r="AT12" s="131"/>
      <c r="AU12" s="131"/>
      <c r="AV12" s="131"/>
      <c r="AW12" s="131"/>
      <c r="AX12" s="131"/>
      <c r="AY12" s="131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7" customFormat="1" ht="29.25" customHeight="1" thickBot="1">
      <c r="A13" s="8" t="s">
        <v>1</v>
      </c>
      <c r="B13" s="8" t="s">
        <v>5</v>
      </c>
      <c r="C13" s="58" t="s">
        <v>29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34"/>
      <c r="AK13" s="12">
        <f>SUM(D13:AJ13)</f>
        <v>0</v>
      </c>
      <c r="AL13" s="8" t="s">
        <v>5</v>
      </c>
      <c r="AM13" s="8" t="s">
        <v>1</v>
      </c>
      <c r="AN13" s="29" t="s">
        <v>49</v>
      </c>
      <c r="AO13" s="29" t="s">
        <v>48</v>
      </c>
      <c r="AP13" s="29" t="s">
        <v>15</v>
      </c>
      <c r="AR13" s="131"/>
      <c r="AS13" s="131"/>
      <c r="AT13" s="131"/>
      <c r="AU13" s="131"/>
      <c r="AV13" s="131"/>
      <c r="AW13" s="131"/>
      <c r="AX13" s="131"/>
      <c r="AY13" s="131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1:51" ht="15" customHeight="1" thickTop="1">
      <c r="A14" s="100" t="s">
        <v>97</v>
      </c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72"/>
      <c r="AK14" s="25" t="e">
        <f>((SUM(D14:AJ14))/(AK13-0))*100</f>
        <v>#DIV/0!</v>
      </c>
      <c r="AM14" s="100" t="s">
        <v>97</v>
      </c>
      <c r="AN14" s="30">
        <v>0</v>
      </c>
      <c r="AO14" s="70">
        <f>'Grades - 2nd Term'!AP14</f>
        <v>15.5</v>
      </c>
      <c r="AP14" s="69">
        <f>AN14+AO14</f>
        <v>15.5</v>
      </c>
      <c r="AR14" s="37">
        <f>'Grades - 1st Term'!AY14</f>
        <v>84.89241114313161</v>
      </c>
      <c r="AS14" s="37">
        <f>'Grades - 2nd Term'!AS14</f>
        <v>75.80246913580247</v>
      </c>
      <c r="AT14" s="37" t="e">
        <f>AK14</f>
        <v>#DIV/0!</v>
      </c>
      <c r="AU14" s="40"/>
      <c r="AV14" s="40"/>
      <c r="AW14" s="73"/>
      <c r="AX14" s="39"/>
      <c r="AY14" s="38" t="e">
        <f>(SUM(AR14:AT14,AW14))/4</f>
        <v>#DIV/0!</v>
      </c>
    </row>
    <row r="15" spans="1:76" s="1" customFormat="1" ht="15" customHeight="1">
      <c r="A15" s="100" t="s">
        <v>94</v>
      </c>
      <c r="B15" s="3"/>
      <c r="C15" s="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72"/>
      <c r="AK15" s="25" t="e">
        <f>(((SUM(D15:AJ15))/(AK13-0))*100)</f>
        <v>#DIV/0!</v>
      </c>
      <c r="AL15" s="3"/>
      <c r="AM15" s="100" t="s">
        <v>94</v>
      </c>
      <c r="AN15" s="30">
        <v>0</v>
      </c>
      <c r="AO15" s="70">
        <f>'Grades - 2nd Term'!AP15</f>
        <v>2</v>
      </c>
      <c r="AP15" s="69">
        <f aca="true" t="shared" si="0" ref="AP15:AP36">AN15+AO15</f>
        <v>2</v>
      </c>
      <c r="AQ15" s="2"/>
      <c r="AR15" s="37">
        <f>'Grades - 1st Term'!AY15</f>
        <v>14.465408805031446</v>
      </c>
      <c r="AS15" s="37">
        <f>'Grades - 2nd Term'!AS15</f>
        <v>12.365145228215768</v>
      </c>
      <c r="AT15" s="37" t="e">
        <f aca="true" t="shared" si="1" ref="AT15:AT34">AK15</f>
        <v>#DIV/0!</v>
      </c>
      <c r="AU15" s="40"/>
      <c r="AV15" s="40"/>
      <c r="AW15" s="73"/>
      <c r="AX15" s="39"/>
      <c r="AY15" s="38" t="e">
        <f aca="true" t="shared" si="2" ref="AY15:AY34">(SUM(AR15:AT15,AW15))/4</f>
        <v>#DIV/0!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51" ht="15" customHeight="1">
      <c r="A16" s="100" t="s">
        <v>95</v>
      </c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72"/>
      <c r="AK16" s="25" t="e">
        <f>((SUM(D16:AJ16))/(AK13-0))*100</f>
        <v>#DIV/0!</v>
      </c>
      <c r="AM16" s="100" t="s">
        <v>95</v>
      </c>
      <c r="AN16" s="30">
        <v>0</v>
      </c>
      <c r="AO16" s="70" t="e">
        <f>'Grades - 2nd Term'!AP16</f>
        <v>#REF!</v>
      </c>
      <c r="AP16" s="69" t="e">
        <f t="shared" si="0"/>
        <v>#REF!</v>
      </c>
      <c r="AQ16" s="2"/>
      <c r="AR16" s="37" t="e">
        <f>'Grades - 1st Term'!#REF!</f>
        <v>#REF!</v>
      </c>
      <c r="AS16" s="37">
        <f>'Grades - 2nd Term'!AS16</f>
        <v>0</v>
      </c>
      <c r="AT16" s="37" t="e">
        <f t="shared" si="1"/>
        <v>#DIV/0!</v>
      </c>
      <c r="AU16" s="40"/>
      <c r="AV16" s="40"/>
      <c r="AW16" s="73"/>
      <c r="AX16" s="39"/>
      <c r="AY16" s="38" t="e">
        <f>(SUM(AR16:AT16,AX16))/4</f>
        <v>#REF!</v>
      </c>
    </row>
    <row r="17" spans="1:51" ht="15" customHeight="1">
      <c r="A17" s="100" t="s">
        <v>91</v>
      </c>
      <c r="C17" s="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72"/>
      <c r="AK17" s="25" t="e">
        <f>((SUM(D17:AJ17))/(AK13-0))*100</f>
        <v>#DIV/0!</v>
      </c>
      <c r="AM17" s="100" t="s">
        <v>91</v>
      </c>
      <c r="AN17" s="30">
        <v>0</v>
      </c>
      <c r="AO17" s="70">
        <f>'Grades - 2nd Term'!AP17</f>
        <v>2.5</v>
      </c>
      <c r="AP17" s="69">
        <f t="shared" si="0"/>
        <v>2.5</v>
      </c>
      <c r="AR17" s="37">
        <f>'Grades - 1st Term'!AY16</f>
        <v>54.84074605451937</v>
      </c>
      <c r="AS17" s="37">
        <f>'Grades - 2nd Term'!AS17</f>
        <v>41.27659574468085</v>
      </c>
      <c r="AT17" s="37" t="e">
        <f t="shared" si="1"/>
        <v>#DIV/0!</v>
      </c>
      <c r="AU17" s="40"/>
      <c r="AV17" s="40"/>
      <c r="AW17" s="73"/>
      <c r="AX17" s="39"/>
      <c r="AY17" s="38" t="e">
        <f t="shared" si="2"/>
        <v>#DIV/0!</v>
      </c>
    </row>
    <row r="18" spans="1:51" s="2" customFormat="1" ht="15" customHeight="1">
      <c r="A18" s="100" t="s">
        <v>100</v>
      </c>
      <c r="B18" s="3"/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72"/>
      <c r="AK18" s="25" t="e">
        <f>((SUM(D18:AJ18))/(AK13-0))*100</f>
        <v>#DIV/0!</v>
      </c>
      <c r="AL18" s="3"/>
      <c r="AM18" s="100" t="s">
        <v>100</v>
      </c>
      <c r="AN18" s="30">
        <v>0</v>
      </c>
      <c r="AO18" s="70">
        <f>'Grades - 2nd Term'!AP18</f>
        <v>15.5</v>
      </c>
      <c r="AP18" s="69">
        <f t="shared" si="0"/>
        <v>15.5</v>
      </c>
      <c r="AR18" s="37">
        <f>'Grades - 1st Term'!AY17</f>
        <v>84.5254562920269</v>
      </c>
      <c r="AS18" s="37">
        <f>'Grades - 2nd Term'!AS18</f>
        <v>74.76091476091476</v>
      </c>
      <c r="AT18" s="37" t="e">
        <f t="shared" si="1"/>
        <v>#DIV/0!</v>
      </c>
      <c r="AU18" s="40"/>
      <c r="AV18" s="40"/>
      <c r="AW18" s="73"/>
      <c r="AX18" s="39"/>
      <c r="AY18" s="38" t="e">
        <f>(SUM(AR18:AT18,AX18))/4</f>
        <v>#DIV/0!</v>
      </c>
    </row>
    <row r="19" spans="1:51" s="2" customFormat="1" ht="15" customHeight="1">
      <c r="A19" s="100" t="s">
        <v>93</v>
      </c>
      <c r="B19" s="3"/>
      <c r="C19" s="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35"/>
      <c r="AK19" s="25" t="e">
        <f>((SUM(D19:AJ19))/(AK13-0))*100</f>
        <v>#DIV/0!</v>
      </c>
      <c r="AL19" s="3"/>
      <c r="AM19" s="100" t="s">
        <v>93</v>
      </c>
      <c r="AN19" s="30">
        <v>0</v>
      </c>
      <c r="AO19" s="70">
        <f>'Grades - 2nd Term'!AP19</f>
        <v>5.5</v>
      </c>
      <c r="AP19" s="69">
        <f t="shared" si="0"/>
        <v>5.5</v>
      </c>
      <c r="AR19" s="37">
        <f>'Grades - 1st Term'!AY18</f>
        <v>40.233710285406566</v>
      </c>
      <c r="AS19" s="37">
        <f>'Grades - 2nd Term'!AS19</f>
        <v>26.247379454926623</v>
      </c>
      <c r="AT19" s="37" t="e">
        <f t="shared" si="1"/>
        <v>#DIV/0!</v>
      </c>
      <c r="AU19" s="40"/>
      <c r="AV19" s="40"/>
      <c r="AW19" s="73"/>
      <c r="AX19" s="39"/>
      <c r="AY19" s="38" t="e">
        <f>(SUM(AR19:AT19,AX19))/4</f>
        <v>#DIV/0!</v>
      </c>
    </row>
    <row r="20" spans="1:76" s="1" customFormat="1" ht="15" customHeight="1">
      <c r="A20" s="100" t="s">
        <v>109</v>
      </c>
      <c r="B20" s="3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35"/>
      <c r="AK20" s="25" t="e">
        <f>(((SUM(D20:AJ20))/(AK13-0))*100)</f>
        <v>#DIV/0!</v>
      </c>
      <c r="AL20" s="3"/>
      <c r="AM20" s="100" t="s">
        <v>109</v>
      </c>
      <c r="AN20" s="30">
        <v>0</v>
      </c>
      <c r="AO20" s="70">
        <f>'Grades - 2nd Term'!AP20</f>
        <v>18.5</v>
      </c>
      <c r="AP20" s="69">
        <f t="shared" si="0"/>
        <v>18.5</v>
      </c>
      <c r="AQ20" s="2"/>
      <c r="AR20" s="37">
        <f>'Grades - 1st Term'!AY19</f>
        <v>75.26416906820364</v>
      </c>
      <c r="AS20" s="37">
        <f>'Grades - 2nd Term'!AS20</f>
        <v>69.47589098532495</v>
      </c>
      <c r="AT20" s="37" t="e">
        <f t="shared" si="1"/>
        <v>#DIV/0!</v>
      </c>
      <c r="AU20" s="40"/>
      <c r="AV20" s="40"/>
      <c r="AW20" s="73"/>
      <c r="AX20" s="39"/>
      <c r="AY20" s="38" t="e">
        <f t="shared" si="2"/>
        <v>#DIV/0!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51" s="2" customFormat="1" ht="15" customHeight="1">
      <c r="A21" s="100" t="s">
        <v>90</v>
      </c>
      <c r="B21" s="3"/>
      <c r="C21" s="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35"/>
      <c r="AK21" s="25" t="e">
        <f>((SUM(D21:AJ21))/(AK13-0))*100</f>
        <v>#DIV/0!</v>
      </c>
      <c r="AL21" s="3"/>
      <c r="AM21" s="100" t="s">
        <v>90</v>
      </c>
      <c r="AN21" s="30">
        <v>0</v>
      </c>
      <c r="AO21" s="70">
        <f>'Grades - 2nd Term'!AP21</f>
        <v>17.5</v>
      </c>
      <c r="AP21" s="69">
        <f t="shared" si="0"/>
        <v>17.5</v>
      </c>
      <c r="AR21" s="37">
        <f>'Grades - 1st Term'!AY20</f>
        <v>85.45428156748912</v>
      </c>
      <c r="AS21" s="37">
        <f>'Grades - 2nd Term'!AS21</f>
        <v>83.62139917695474</v>
      </c>
      <c r="AT21" s="37" t="e">
        <f t="shared" si="1"/>
        <v>#DIV/0!</v>
      </c>
      <c r="AU21" s="40"/>
      <c r="AV21" s="40"/>
      <c r="AW21" s="73"/>
      <c r="AX21" s="39"/>
      <c r="AY21" s="38" t="e">
        <f t="shared" si="2"/>
        <v>#DIV/0!</v>
      </c>
    </row>
    <row r="22" spans="1:51" ht="15" customHeight="1">
      <c r="A22" s="100" t="s">
        <v>104</v>
      </c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35"/>
      <c r="AK22" s="25" t="e">
        <f>((SUM(D22:AJ22))/(AK13-0))*100</f>
        <v>#DIV/0!</v>
      </c>
      <c r="AM22" s="100" t="s">
        <v>104</v>
      </c>
      <c r="AN22" s="30">
        <v>0</v>
      </c>
      <c r="AO22" s="70">
        <f>'Grades - 2nd Term'!AP22</f>
        <v>20.5</v>
      </c>
      <c r="AP22" s="69">
        <f t="shared" si="0"/>
        <v>20.5</v>
      </c>
      <c r="AR22" s="37">
        <f>'Grades - 1st Term'!AY21</f>
        <v>84.77425552353506</v>
      </c>
      <c r="AS22" s="37">
        <f>'Grades - 2nd Term'!AS22</f>
        <v>81.74273858921161</v>
      </c>
      <c r="AT22" s="37" t="e">
        <f t="shared" si="1"/>
        <v>#DIV/0!</v>
      </c>
      <c r="AU22" s="40"/>
      <c r="AV22" s="40"/>
      <c r="AW22" s="73"/>
      <c r="AX22" s="39"/>
      <c r="AY22" s="38" t="e">
        <f t="shared" si="2"/>
        <v>#DIV/0!</v>
      </c>
    </row>
    <row r="23" spans="1:51" ht="16.5" customHeight="1">
      <c r="A23" s="100" t="s">
        <v>110</v>
      </c>
      <c r="C23" s="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35"/>
      <c r="AK23" s="25" t="e">
        <f>((SUM(D23:AJ23))/(AK13-0))*100</f>
        <v>#DIV/0!</v>
      </c>
      <c r="AM23" s="100" t="s">
        <v>110</v>
      </c>
      <c r="AN23" s="30">
        <v>0</v>
      </c>
      <c r="AO23" s="70">
        <f>'Grades - 2nd Term'!AP23</f>
        <v>13.5</v>
      </c>
      <c r="AP23" s="69">
        <f t="shared" si="0"/>
        <v>13.5</v>
      </c>
      <c r="AR23" s="37">
        <f>'Grades - 1st Term'!AY22</f>
        <v>75.93659942363112</v>
      </c>
      <c r="AS23" s="37">
        <f>'Grades - 2nd Term'!AS23</f>
        <v>63.04526748971193</v>
      </c>
      <c r="AT23" s="37" t="e">
        <f t="shared" si="1"/>
        <v>#DIV/0!</v>
      </c>
      <c r="AU23" s="40"/>
      <c r="AV23" s="40"/>
      <c r="AW23" s="73"/>
      <c r="AX23" s="39"/>
      <c r="AY23" s="38" t="e">
        <f t="shared" si="2"/>
        <v>#DIV/0!</v>
      </c>
    </row>
    <row r="24" spans="1:51" ht="15" customHeight="1">
      <c r="A24" s="100" t="s">
        <v>111</v>
      </c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35"/>
      <c r="AK24" s="25" t="e">
        <f>((SUM(D24:AJ24))/(AK13-0))*100</f>
        <v>#DIV/0!</v>
      </c>
      <c r="AM24" s="100" t="s">
        <v>111</v>
      </c>
      <c r="AN24" s="30">
        <v>0</v>
      </c>
      <c r="AO24" s="70">
        <f>'Grades - 2nd Term'!AP24</f>
        <v>18.5</v>
      </c>
      <c r="AP24" s="69">
        <f t="shared" si="0"/>
        <v>18.5</v>
      </c>
      <c r="AR24" s="37">
        <f>'Grades - 1st Term'!AY23</f>
        <v>84.80499519692603</v>
      </c>
      <c r="AS24" s="37">
        <f>'Grades - 2nd Term'!AS24</f>
        <v>71.19341563786008</v>
      </c>
      <c r="AT24" s="37" t="e">
        <f t="shared" si="1"/>
        <v>#DIV/0!</v>
      </c>
      <c r="AU24" s="40"/>
      <c r="AV24" s="40"/>
      <c r="AW24" s="73"/>
      <c r="AX24" s="39"/>
      <c r="AY24" s="38" t="e">
        <f t="shared" si="2"/>
        <v>#DIV/0!</v>
      </c>
    </row>
    <row r="25" spans="1:51" ht="15" customHeight="1">
      <c r="A25" s="100" t="s">
        <v>108</v>
      </c>
      <c r="C25" s="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35"/>
      <c r="AK25" s="25" t="e">
        <f>(((SUM(D25:AJ25))/(AK13-0))*100)</f>
        <v>#DIV/0!</v>
      </c>
      <c r="AM25" s="100" t="s">
        <v>108</v>
      </c>
      <c r="AN25" s="30">
        <v>0</v>
      </c>
      <c r="AO25" s="70">
        <f>'Grades - 2nd Term'!AP25</f>
        <v>11.5</v>
      </c>
      <c r="AP25" s="69">
        <f t="shared" si="0"/>
        <v>11.5</v>
      </c>
      <c r="AR25" s="37">
        <f>'Grades - 1st Term'!AY24</f>
        <v>55.10470701248799</v>
      </c>
      <c r="AS25" s="37">
        <f>'Grades - 2nd Term'!AS25</f>
        <v>51.392931392931395</v>
      </c>
      <c r="AT25" s="37" t="e">
        <f t="shared" si="1"/>
        <v>#DIV/0!</v>
      </c>
      <c r="AU25" s="40"/>
      <c r="AV25" s="40"/>
      <c r="AW25" s="73"/>
      <c r="AX25" s="39"/>
      <c r="AY25" s="38" t="e">
        <f t="shared" si="2"/>
        <v>#DIV/0!</v>
      </c>
    </row>
    <row r="26" spans="1:51" s="2" customFormat="1" ht="15" customHeight="1">
      <c r="A26" s="100" t="s">
        <v>107</v>
      </c>
      <c r="B26" s="3"/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35"/>
      <c r="AK26" s="25" t="e">
        <f>((SUM(D26:AJ26))/(AK13-0))*100</f>
        <v>#DIV/0!</v>
      </c>
      <c r="AL26" s="3"/>
      <c r="AM26" s="100" t="s">
        <v>107</v>
      </c>
      <c r="AN26" s="30">
        <v>0</v>
      </c>
      <c r="AO26" s="70">
        <f>'Grades - 2nd Term'!AP26</f>
        <v>0</v>
      </c>
      <c r="AP26" s="69">
        <f t="shared" si="0"/>
        <v>0</v>
      </c>
      <c r="AR26" s="37">
        <f>'Grades - 1st Term'!AY25</f>
        <v>0</v>
      </c>
      <c r="AS26" s="37">
        <f>'Grades - 2nd Term'!AS26</f>
        <v>0</v>
      </c>
      <c r="AT26" s="37" t="e">
        <f t="shared" si="1"/>
        <v>#DIV/0!</v>
      </c>
      <c r="AU26" s="40"/>
      <c r="AV26" s="40"/>
      <c r="AW26" s="73"/>
      <c r="AX26" s="39"/>
      <c r="AY26" s="38" t="e">
        <f t="shared" si="2"/>
        <v>#DIV/0!</v>
      </c>
    </row>
    <row r="27" spans="1:51" ht="15" customHeight="1">
      <c r="A27" s="100" t="s">
        <v>102</v>
      </c>
      <c r="C27" s="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35"/>
      <c r="AK27" s="25" t="e">
        <f>((SUM(D27:AJ27))/(AK13-0))*100</f>
        <v>#DIV/0!</v>
      </c>
      <c r="AM27" s="100" t="s">
        <v>102</v>
      </c>
      <c r="AN27" s="30">
        <v>0</v>
      </c>
      <c r="AO27" s="70">
        <f>'Grades - 2nd Term'!AP27</f>
        <v>9.5</v>
      </c>
      <c r="AP27" s="69">
        <f t="shared" si="0"/>
        <v>9.5</v>
      </c>
      <c r="AQ27" s="2"/>
      <c r="AR27" s="37">
        <f>'Grades - 1st Term'!AY26</f>
        <v>50.28818443804035</v>
      </c>
      <c r="AS27" s="37">
        <f>'Grades - 2nd Term'!AS27</f>
        <v>29.74248927038627</v>
      </c>
      <c r="AT27" s="37" t="e">
        <f t="shared" si="1"/>
        <v>#DIV/0!</v>
      </c>
      <c r="AU27" s="40"/>
      <c r="AV27" s="40"/>
      <c r="AW27" s="73"/>
      <c r="AX27" s="39"/>
      <c r="AY27" s="38" t="e">
        <f t="shared" si="2"/>
        <v>#DIV/0!</v>
      </c>
    </row>
    <row r="28" spans="1:51" ht="15" customHeight="1">
      <c r="A28" s="100" t="s">
        <v>96</v>
      </c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35"/>
      <c r="AK28" s="25" t="e">
        <f>((SUM(D28:AJ28))/(AK13-0))*100</f>
        <v>#DIV/0!</v>
      </c>
      <c r="AM28" s="100" t="s">
        <v>96</v>
      </c>
      <c r="AN28" s="30">
        <v>0</v>
      </c>
      <c r="AO28" s="70">
        <f>'Grades - 2nd Term'!AP28</f>
        <v>19.5</v>
      </c>
      <c r="AP28" s="69">
        <f t="shared" si="0"/>
        <v>19.5</v>
      </c>
      <c r="AR28" s="37">
        <f>'Grades - 1st Term'!AY27</f>
        <v>70.05955811719501</v>
      </c>
      <c r="AS28" s="37">
        <f>'Grades - 2nd Term'!AS28</f>
        <v>59.09465020576131</v>
      </c>
      <c r="AT28" s="37" t="e">
        <f t="shared" si="1"/>
        <v>#DIV/0!</v>
      </c>
      <c r="AU28" s="40"/>
      <c r="AV28" s="40"/>
      <c r="AW28" s="73"/>
      <c r="AX28" s="39"/>
      <c r="AY28" s="38" t="e">
        <f t="shared" si="2"/>
        <v>#DIV/0!</v>
      </c>
    </row>
    <row r="29" spans="1:51" s="2" customFormat="1" ht="15" customHeight="1">
      <c r="A29" s="100" t="s">
        <v>105</v>
      </c>
      <c r="B29" s="3"/>
      <c r="C29" s="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5"/>
      <c r="AK29" s="25" t="e">
        <f>((SUM(D29:AJ29))/(AK13-0))*100</f>
        <v>#DIV/0!</v>
      </c>
      <c r="AL29" s="3"/>
      <c r="AM29" s="100" t="s">
        <v>105</v>
      </c>
      <c r="AN29" s="30">
        <v>0</v>
      </c>
      <c r="AO29" s="70">
        <f>'Grades - 2nd Term'!AP29</f>
        <v>17.5</v>
      </c>
      <c r="AP29" s="69">
        <f t="shared" si="0"/>
        <v>17.5</v>
      </c>
      <c r="AR29" s="37">
        <f>'Grades - 1st Term'!AY28</f>
        <v>85.34197886647455</v>
      </c>
      <c r="AS29" s="37">
        <f>'Grades - 2nd Term'!AS29</f>
        <v>65.22633744855966</v>
      </c>
      <c r="AT29" s="37" t="e">
        <f t="shared" si="1"/>
        <v>#DIV/0!</v>
      </c>
      <c r="AU29" s="40"/>
      <c r="AV29" s="40"/>
      <c r="AW29" s="73"/>
      <c r="AX29" s="39"/>
      <c r="AY29" s="38" t="e">
        <f t="shared" si="2"/>
        <v>#DIV/0!</v>
      </c>
    </row>
    <row r="30" spans="1:51" s="2" customFormat="1" ht="15" customHeight="1">
      <c r="A30" s="100" t="s">
        <v>101</v>
      </c>
      <c r="B30" s="3"/>
      <c r="C30" s="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35"/>
      <c r="AK30" s="25" t="e">
        <f>((SUM(D30:AJ30))/(AK13-0))*100</f>
        <v>#DIV/0!</v>
      </c>
      <c r="AL30" s="3"/>
      <c r="AM30" s="100" t="s">
        <v>101</v>
      </c>
      <c r="AN30" s="30">
        <v>0</v>
      </c>
      <c r="AO30" s="70">
        <f>'Grades - 2nd Term'!AP30</f>
        <v>17.5</v>
      </c>
      <c r="AP30" s="69">
        <f t="shared" si="0"/>
        <v>17.5</v>
      </c>
      <c r="AR30" s="37">
        <f>'Grades - 1st Term'!AY29</f>
        <v>64.89433237271854</v>
      </c>
      <c r="AS30" s="37">
        <f>'Grades - 2nd Term'!AS30</f>
        <v>66.5843621399177</v>
      </c>
      <c r="AT30" s="37" t="e">
        <f t="shared" si="1"/>
        <v>#DIV/0!</v>
      </c>
      <c r="AU30" s="40"/>
      <c r="AV30" s="40"/>
      <c r="AW30" s="73"/>
      <c r="AX30" s="39"/>
      <c r="AY30" s="38" t="e">
        <f t="shared" si="2"/>
        <v>#DIV/0!</v>
      </c>
    </row>
    <row r="31" spans="1:51" ht="15" customHeight="1">
      <c r="A31" s="100" t="s">
        <v>92</v>
      </c>
      <c r="C31" s="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35"/>
      <c r="AK31" s="25" t="e">
        <f>((SUM(D31:AJ31))/(AK13-0))*100</f>
        <v>#DIV/0!</v>
      </c>
      <c r="AM31" s="100" t="s">
        <v>92</v>
      </c>
      <c r="AN31" s="30">
        <v>0</v>
      </c>
      <c r="AO31" s="70">
        <f>'Grades - 2nd Term'!AP31</f>
        <v>7.5</v>
      </c>
      <c r="AP31" s="69">
        <f t="shared" si="0"/>
        <v>7.5</v>
      </c>
      <c r="AR31" s="37">
        <f>'Grades - 1st Term'!AY30</f>
        <v>35.158501440922194</v>
      </c>
      <c r="AS31" s="37">
        <f>'Grades - 2nd Term'!AS31</f>
        <v>12.943722943722943</v>
      </c>
      <c r="AT31" s="37" t="e">
        <f t="shared" si="1"/>
        <v>#DIV/0!</v>
      </c>
      <c r="AU31" s="40"/>
      <c r="AV31" s="40"/>
      <c r="AW31" s="73"/>
      <c r="AX31" s="39"/>
      <c r="AY31" s="38" t="e">
        <f t="shared" si="2"/>
        <v>#DIV/0!</v>
      </c>
    </row>
    <row r="32" spans="1:51" ht="15" customHeight="1">
      <c r="A32" s="100" t="s">
        <v>99</v>
      </c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5"/>
      <c r="AK32" s="25" t="e">
        <f>((SUM(D32:AJ32))/(AK13-0))*100</f>
        <v>#DIV/0!</v>
      </c>
      <c r="AM32" s="100" t="s">
        <v>99</v>
      </c>
      <c r="AN32" s="30">
        <v>0</v>
      </c>
      <c r="AO32" s="70">
        <f>'Grades - 2nd Term'!AP32</f>
        <v>13.5</v>
      </c>
      <c r="AP32" s="69">
        <f t="shared" si="0"/>
        <v>13.5</v>
      </c>
      <c r="AR32" s="37">
        <f>'Grades - 1st Term'!AY31</f>
        <v>48.126801152737755</v>
      </c>
      <c r="AS32" s="37">
        <f>'Grades - 2nd Term'!AS32</f>
        <v>47.654320987654316</v>
      </c>
      <c r="AT32" s="37" t="e">
        <f t="shared" si="1"/>
        <v>#DIV/0!</v>
      </c>
      <c r="AU32" s="40"/>
      <c r="AV32" s="40"/>
      <c r="AW32" s="73"/>
      <c r="AX32" s="39"/>
      <c r="AY32" s="38" t="e">
        <f t="shared" si="2"/>
        <v>#DIV/0!</v>
      </c>
    </row>
    <row r="33" spans="1:51" ht="15" customHeight="1">
      <c r="A33" s="100" t="s">
        <v>98</v>
      </c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5"/>
      <c r="AK33" s="25" t="e">
        <f>((SUM(D33:AJ33))/(AK13-0))*100</f>
        <v>#DIV/0!</v>
      </c>
      <c r="AM33" s="100" t="s">
        <v>98</v>
      </c>
      <c r="AN33" s="30">
        <v>0</v>
      </c>
      <c r="AO33" s="70">
        <f>'Grades - 2nd Term'!AP33</f>
        <v>21.5</v>
      </c>
      <c r="AP33" s="69">
        <f t="shared" si="0"/>
        <v>21.5</v>
      </c>
      <c r="AQ33" s="2"/>
      <c r="AR33" s="37">
        <f>'Grades - 1st Term'!AY32</f>
        <v>77.90585975024015</v>
      </c>
      <c r="AS33" s="37">
        <f>'Grades - 2nd Term'!AS33</f>
        <v>78.10699588477367</v>
      </c>
      <c r="AT33" s="37" t="e">
        <f t="shared" si="1"/>
        <v>#DIV/0!</v>
      </c>
      <c r="AU33" s="40"/>
      <c r="AV33" s="40"/>
      <c r="AW33" s="73"/>
      <c r="AX33" s="39"/>
      <c r="AY33" s="38" t="e">
        <f t="shared" si="2"/>
        <v>#DIV/0!</v>
      </c>
    </row>
    <row r="34" spans="1:51" ht="15" customHeight="1">
      <c r="A34" s="100" t="s">
        <v>106</v>
      </c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5"/>
      <c r="AK34" s="25" t="e">
        <f>(((SUM(D34:AJ34))/(AK13-0))*100)</f>
        <v>#DIV/0!</v>
      </c>
      <c r="AM34" s="100" t="s">
        <v>106</v>
      </c>
      <c r="AN34" s="30">
        <v>0</v>
      </c>
      <c r="AO34" s="70">
        <f>'Grades - 2nd Term'!AP34</f>
        <v>16.5</v>
      </c>
      <c r="AP34" s="69">
        <f t="shared" si="0"/>
        <v>16.5</v>
      </c>
      <c r="AR34" s="37">
        <f>'Grades - 1st Term'!AY33</f>
        <v>70.06820365033622</v>
      </c>
      <c r="AS34" s="37">
        <f>'Grades - 2nd Term'!AS34</f>
        <v>53.456790123456784</v>
      </c>
      <c r="AT34" s="37" t="e">
        <f t="shared" si="1"/>
        <v>#DIV/0!</v>
      </c>
      <c r="AU34" s="40"/>
      <c r="AV34" s="40"/>
      <c r="AW34" s="73"/>
      <c r="AX34" s="39"/>
      <c r="AY34" s="38" t="e">
        <f t="shared" si="2"/>
        <v>#DIV/0!</v>
      </c>
    </row>
    <row r="35" spans="1:51" ht="15" customHeight="1">
      <c r="A35" s="100" t="s">
        <v>87</v>
      </c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5"/>
      <c r="AK35" s="25" t="e">
        <f>((SUM(D35:AJ35))/(AK13-0))*100</f>
        <v>#DIV/0!</v>
      </c>
      <c r="AM35" s="100" t="s">
        <v>87</v>
      </c>
      <c r="AN35" s="30">
        <v>0</v>
      </c>
      <c r="AO35" s="70">
        <f>'Grades - 2nd Term'!AP35</f>
        <v>19.5</v>
      </c>
      <c r="AP35" s="69">
        <f t="shared" si="0"/>
        <v>19.5</v>
      </c>
      <c r="AR35" s="37">
        <f>'Grades - 1st Term'!AY34</f>
        <v>86.50336215177714</v>
      </c>
      <c r="AS35" s="37">
        <f>'Grades - 2nd Term'!AS35</f>
        <v>73.37448559670781</v>
      </c>
      <c r="AT35" s="37" t="e">
        <f>AK35</f>
        <v>#DIV/0!</v>
      </c>
      <c r="AU35" s="40"/>
      <c r="AV35" s="40"/>
      <c r="AW35" s="73"/>
      <c r="AX35" s="39"/>
      <c r="AY35" s="38" t="e">
        <f>(SUM(AR35:AT35,AX35))/4</f>
        <v>#DIV/0!</v>
      </c>
    </row>
    <row r="36" spans="1:51" ht="15" customHeight="1">
      <c r="A36" s="100" t="s">
        <v>88</v>
      </c>
      <c r="C36" s="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5"/>
      <c r="AK36" s="25" t="e">
        <f>(((SUM(D36:AJ36))/(AK13-0))*100)</f>
        <v>#DIV/0!</v>
      </c>
      <c r="AM36" s="100" t="s">
        <v>88</v>
      </c>
      <c r="AN36" s="30">
        <v>0</v>
      </c>
      <c r="AO36" s="70">
        <f>'Grades - 2nd Term'!AP36</f>
        <v>14.5</v>
      </c>
      <c r="AP36" s="69">
        <f t="shared" si="0"/>
        <v>14.5</v>
      </c>
      <c r="AR36" s="37">
        <f>'Grades - 1st Term'!AY35</f>
        <v>85.33333333333334</v>
      </c>
      <c r="AS36" s="37">
        <f>'Grades - 2nd Term'!AS36</f>
        <v>66.5843621399177</v>
      </c>
      <c r="AT36" s="37" t="e">
        <f>AK36</f>
        <v>#DIV/0!</v>
      </c>
      <c r="AU36" s="40"/>
      <c r="AV36" s="40"/>
      <c r="AW36" s="73"/>
      <c r="AX36" s="39"/>
      <c r="AY36" s="38" t="e">
        <f>(SUM(AR36:AT36,AX36))/4</f>
        <v>#DIV/0!</v>
      </c>
    </row>
    <row r="37" spans="1:51" ht="15" customHeight="1">
      <c r="A37" s="100" t="s">
        <v>103</v>
      </c>
      <c r="C37" s="2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35"/>
      <c r="AK37" s="25" t="e">
        <f>(((SUM(D37:AJ37))/(AK13-0))*100)</f>
        <v>#DIV/0!</v>
      </c>
      <c r="AM37" s="100" t="s">
        <v>103</v>
      </c>
      <c r="AN37" s="30">
        <v>0</v>
      </c>
      <c r="AO37" s="70" t="e">
        <f>'Grades - 2nd Term'!#REF!</f>
        <v>#REF!</v>
      </c>
      <c r="AP37" s="69" t="e">
        <f>AN37+AO37</f>
        <v>#REF!</v>
      </c>
      <c r="AR37" s="37" t="e">
        <f>'Grades - 1st Term'!#REF!</f>
        <v>#REF!</v>
      </c>
      <c r="AS37" s="37" t="e">
        <f>'Grades - 2nd Term'!#REF!</f>
        <v>#REF!</v>
      </c>
      <c r="AT37" s="37" t="e">
        <f>AK37</f>
        <v>#DIV/0!</v>
      </c>
      <c r="AU37" s="40"/>
      <c r="AV37" s="40"/>
      <c r="AW37" s="73"/>
      <c r="AX37" s="39"/>
      <c r="AY37" s="38" t="e">
        <f>(SUM(AR37:AT37,AX37))/4</f>
        <v>#REF!</v>
      </c>
    </row>
    <row r="38" spans="1:76" s="7" customFormat="1" ht="12.75" customHeight="1">
      <c r="A38" s="100" t="s">
        <v>89</v>
      </c>
      <c r="B38" s="3"/>
      <c r="C38" s="2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"/>
      <c r="AJ38" s="35"/>
      <c r="AK38" s="25" t="e">
        <f>(((SUM(D38:AJ38))/(AK13-0))*100)</f>
        <v>#DIV/0!</v>
      </c>
      <c r="AL38" s="3"/>
      <c r="AM38" s="100" t="s">
        <v>89</v>
      </c>
      <c r="AN38" s="30">
        <v>0</v>
      </c>
      <c r="AO38" s="70" t="e">
        <f>'Grades - 2nd Term'!#REF!</f>
        <v>#REF!</v>
      </c>
      <c r="AP38" s="69" t="e">
        <f>AN38+AO38</f>
        <v>#REF!</v>
      </c>
      <c r="AQ38"/>
      <c r="AR38" s="37" t="e">
        <f>'Grades - 1st Term'!#REF!</f>
        <v>#REF!</v>
      </c>
      <c r="AS38" s="37" t="e">
        <f>'Grades - 2nd Term'!#REF!</f>
        <v>#REF!</v>
      </c>
      <c r="AT38" s="37" t="e">
        <f>AK38</f>
        <v>#DIV/0!</v>
      </c>
      <c r="AU38" s="40"/>
      <c r="AV38" s="40"/>
      <c r="AW38" s="73"/>
      <c r="AX38" s="39"/>
      <c r="AY38" s="38" t="e">
        <f>(SUM(AR38:AT38,AX38))/4</f>
        <v>#REF!</v>
      </c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</row>
    <row r="39" spans="1:51" ht="19.5" customHeight="1">
      <c r="A39" s="100">
        <v>11346</v>
      </c>
      <c r="B39" s="63" t="s">
        <v>52</v>
      </c>
      <c r="C39" s="27"/>
      <c r="AJ39" s="35"/>
      <c r="AK39" s="25" t="e">
        <f>(((SUM(D39:AJ39))/(AK13-0))*100)</f>
        <v>#DIV/0!</v>
      </c>
      <c r="AL39" s="63" t="s">
        <v>52</v>
      </c>
      <c r="AM39" s="100">
        <v>11346</v>
      </c>
      <c r="AN39" s="30">
        <v>0</v>
      </c>
      <c r="AO39" s="70">
        <f>'Grades - 2nd Term'!AP37</f>
        <v>4.5</v>
      </c>
      <c r="AP39" s="69">
        <f>AN39+AO39</f>
        <v>4.5</v>
      </c>
      <c r="AR39" s="37">
        <f>'Grades - 1st Term'!AY36</f>
        <v>45.111404087013845</v>
      </c>
      <c r="AS39" s="37">
        <f>'Grades - 2nd Term'!AS37</f>
        <v>53.61702127659574</v>
      </c>
      <c r="AT39" s="37" t="e">
        <f>AK39</f>
        <v>#DIV/0!</v>
      </c>
      <c r="AU39" s="40"/>
      <c r="AV39" s="40"/>
      <c r="AW39" s="73"/>
      <c r="AX39" s="39"/>
      <c r="AY39" s="38" t="e">
        <f>(SUM(AR39:AT39,AX39))/4</f>
        <v>#DIV/0!</v>
      </c>
    </row>
    <row r="40" spans="3:42" ht="25.5">
      <c r="C40" s="27" t="s">
        <v>30</v>
      </c>
      <c r="AN40" s="48" t="s">
        <v>16</v>
      </c>
      <c r="AO40" s="48"/>
      <c r="AP40" s="54">
        <f>SUM(B40:AJ40)</f>
        <v>0</v>
      </c>
    </row>
  </sheetData>
  <mergeCells count="9">
    <mergeCell ref="H1:N1"/>
    <mergeCell ref="AR11:AR13"/>
    <mergeCell ref="AS11:AS13"/>
    <mergeCell ref="AT11:AT13"/>
    <mergeCell ref="AW11:AW13"/>
    <mergeCell ref="AX11:AX13"/>
    <mergeCell ref="AY11:AY13"/>
    <mergeCell ref="AU11:AU13"/>
    <mergeCell ref="AV11:AV1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C10" sqref="C10"/>
    </sheetView>
  </sheetViews>
  <sheetFormatPr defaultColWidth="9.140625" defaultRowHeight="12.75"/>
  <cols>
    <col min="1" max="1" width="20.57421875" style="28" customWidth="1"/>
    <col min="2" max="2" width="16.8515625" style="41" customWidth="1"/>
    <col min="3" max="3" width="14.28125" style="41" customWidth="1"/>
    <col min="4" max="4" width="13.421875" style="41" customWidth="1"/>
    <col min="5" max="9" width="9.140625" style="41" customWidth="1"/>
    <col min="10" max="10" width="9.140625" style="26" customWidth="1"/>
  </cols>
  <sheetData>
    <row r="1" ht="23.25">
      <c r="C1" s="75" t="s">
        <v>51</v>
      </c>
    </row>
    <row r="2" ht="15.75">
      <c r="C2" s="76" t="s">
        <v>50</v>
      </c>
    </row>
    <row r="4" spans="2:10" ht="12.75">
      <c r="B4" s="42"/>
      <c r="C4" s="134" t="s">
        <v>18</v>
      </c>
      <c r="D4" s="134" t="s">
        <v>19</v>
      </c>
      <c r="E4" s="134" t="s">
        <v>20</v>
      </c>
      <c r="F4" s="134" t="s">
        <v>21</v>
      </c>
      <c r="G4" s="134" t="s">
        <v>22</v>
      </c>
      <c r="H4" s="134" t="s">
        <v>26</v>
      </c>
      <c r="I4" s="134" t="s">
        <v>24</v>
      </c>
      <c r="J4" s="134" t="s">
        <v>23</v>
      </c>
    </row>
    <row r="5" spans="2:10" ht="50.25" customHeight="1">
      <c r="B5" s="43"/>
      <c r="C5" s="135"/>
      <c r="D5" s="135"/>
      <c r="E5" s="135"/>
      <c r="F5" s="135"/>
      <c r="G5" s="135"/>
      <c r="H5" s="135"/>
      <c r="I5" s="135"/>
      <c r="J5" s="135"/>
    </row>
    <row r="6" spans="1:10" ht="13.5" thickBot="1">
      <c r="A6" s="44" t="s">
        <v>41</v>
      </c>
      <c r="B6" s="44" t="s">
        <v>42</v>
      </c>
      <c r="C6" s="136"/>
      <c r="D6" s="136"/>
      <c r="E6" s="136"/>
      <c r="F6" s="136"/>
      <c r="G6" s="136"/>
      <c r="H6" s="136"/>
      <c r="I6" s="136"/>
      <c r="J6" s="136"/>
    </row>
    <row r="7" spans="2:10" ht="13.5" hidden="1" thickTop="1">
      <c r="B7" s="6">
        <v>11691</v>
      </c>
      <c r="C7" s="56">
        <v>66.7060212514758</v>
      </c>
      <c r="D7" s="49"/>
      <c r="E7" s="49"/>
      <c r="F7" s="49"/>
      <c r="G7" s="49"/>
      <c r="H7" s="49"/>
      <c r="I7" s="49"/>
      <c r="J7" s="49">
        <f>(SUM(C7:E7,H7))/4</f>
        <v>16.67650531286895</v>
      </c>
    </row>
    <row r="8" spans="1:10" ht="13.5" thickTop="1">
      <c r="A8" s="3"/>
      <c r="B8" s="100" t="s">
        <v>97</v>
      </c>
      <c r="C8" s="62"/>
      <c r="D8" s="57"/>
      <c r="E8" s="57"/>
      <c r="F8" s="50"/>
      <c r="G8" s="50"/>
      <c r="H8" s="50"/>
      <c r="I8" s="59"/>
      <c r="J8" s="60"/>
    </row>
    <row r="9" spans="1:10" ht="12.75">
      <c r="A9" s="3"/>
      <c r="B9" s="100" t="s">
        <v>94</v>
      </c>
      <c r="C9" s="62"/>
      <c r="D9" s="57"/>
      <c r="E9" s="57"/>
      <c r="F9" s="50"/>
      <c r="G9" s="50"/>
      <c r="H9" s="50"/>
      <c r="I9" s="59"/>
      <c r="J9" s="60"/>
    </row>
    <row r="10" spans="1:10" ht="12.75">
      <c r="A10" s="3"/>
      <c r="B10" s="100" t="s">
        <v>95</v>
      </c>
      <c r="C10" s="62"/>
      <c r="D10" s="57"/>
      <c r="E10" s="57"/>
      <c r="F10" s="50"/>
      <c r="G10" s="50"/>
      <c r="H10" s="50"/>
      <c r="I10" s="59"/>
      <c r="J10" s="60"/>
    </row>
    <row r="11" spans="1:10" ht="12.75">
      <c r="A11" s="3"/>
      <c r="B11" s="100" t="s">
        <v>91</v>
      </c>
      <c r="C11" s="62"/>
      <c r="D11" s="57"/>
      <c r="E11" s="57"/>
      <c r="F11" s="50"/>
      <c r="G11" s="50"/>
      <c r="H11" s="50"/>
      <c r="I11" s="59"/>
      <c r="J11" s="60"/>
    </row>
    <row r="12" spans="1:10" ht="12.75">
      <c r="A12" s="3"/>
      <c r="B12" s="100" t="s">
        <v>100</v>
      </c>
      <c r="C12" s="62"/>
      <c r="D12" s="57"/>
      <c r="E12" s="57"/>
      <c r="F12" s="50"/>
      <c r="G12" s="50"/>
      <c r="H12" s="50"/>
      <c r="I12" s="59"/>
      <c r="J12" s="60"/>
    </row>
    <row r="13" spans="1:10" ht="12.75">
      <c r="A13" s="3"/>
      <c r="B13" s="100" t="s">
        <v>93</v>
      </c>
      <c r="C13" s="62"/>
      <c r="D13" s="57"/>
      <c r="E13" s="57"/>
      <c r="F13" s="50"/>
      <c r="G13" s="50"/>
      <c r="H13" s="50"/>
      <c r="I13" s="59"/>
      <c r="J13" s="60"/>
    </row>
    <row r="14" spans="1:10" ht="12.75">
      <c r="A14" s="3"/>
      <c r="B14" s="100" t="s">
        <v>109</v>
      </c>
      <c r="C14" s="62"/>
      <c r="D14" s="57"/>
      <c r="E14" s="57"/>
      <c r="F14" s="50"/>
      <c r="G14" s="50"/>
      <c r="H14" s="50"/>
      <c r="I14" s="59"/>
      <c r="J14" s="60"/>
    </row>
    <row r="15" spans="1:10" ht="12.75">
      <c r="A15" s="3"/>
      <c r="B15" s="100" t="s">
        <v>90</v>
      </c>
      <c r="C15" s="62"/>
      <c r="D15" s="57"/>
      <c r="E15" s="57"/>
      <c r="F15" s="50"/>
      <c r="G15" s="50"/>
      <c r="H15" s="50"/>
      <c r="I15" s="59"/>
      <c r="J15" s="60"/>
    </row>
    <row r="16" spans="1:10" ht="12.75">
      <c r="A16" s="3"/>
      <c r="B16" s="100" t="s">
        <v>104</v>
      </c>
      <c r="C16" s="62"/>
      <c r="D16" s="57"/>
      <c r="E16" s="57"/>
      <c r="F16" s="50"/>
      <c r="G16" s="50"/>
      <c r="H16" s="50"/>
      <c r="I16" s="59"/>
      <c r="J16" s="60"/>
    </row>
    <row r="17" spans="1:10" ht="12.75">
      <c r="A17" s="3"/>
      <c r="B17" s="100" t="s">
        <v>110</v>
      </c>
      <c r="C17" s="62"/>
      <c r="D17" s="57"/>
      <c r="E17" s="57"/>
      <c r="F17" s="50"/>
      <c r="G17" s="50"/>
      <c r="H17" s="50"/>
      <c r="I17" s="59"/>
      <c r="J17" s="60"/>
    </row>
    <row r="18" spans="1:10" ht="12.75">
      <c r="A18" s="3"/>
      <c r="B18" s="100" t="s">
        <v>111</v>
      </c>
      <c r="C18" s="62"/>
      <c r="D18" s="57"/>
      <c r="E18" s="57"/>
      <c r="F18" s="50"/>
      <c r="G18" s="50"/>
      <c r="H18" s="50"/>
      <c r="I18" s="59"/>
      <c r="J18" s="60"/>
    </row>
    <row r="19" spans="1:10" ht="12.75">
      <c r="A19" s="3"/>
      <c r="B19" s="100" t="s">
        <v>108</v>
      </c>
      <c r="C19" s="62"/>
      <c r="D19" s="57"/>
      <c r="E19" s="57"/>
      <c r="F19" s="50"/>
      <c r="G19" s="50"/>
      <c r="H19" s="50"/>
      <c r="I19" s="59"/>
      <c r="J19" s="60"/>
    </row>
    <row r="20" spans="1:10" ht="12.75">
      <c r="A20" s="3"/>
      <c r="B20" s="100" t="s">
        <v>107</v>
      </c>
      <c r="C20" s="62"/>
      <c r="D20" s="57"/>
      <c r="E20" s="57"/>
      <c r="F20" s="50"/>
      <c r="G20" s="50"/>
      <c r="H20" s="50"/>
      <c r="I20" s="59"/>
      <c r="J20" s="60"/>
    </row>
    <row r="21" spans="1:10" ht="12.75">
      <c r="A21" s="3"/>
      <c r="B21" s="100" t="s">
        <v>102</v>
      </c>
      <c r="C21" s="62"/>
      <c r="D21" s="57"/>
      <c r="E21" s="57"/>
      <c r="F21" s="50"/>
      <c r="G21" s="50"/>
      <c r="H21" s="50"/>
      <c r="I21" s="59"/>
      <c r="J21" s="60"/>
    </row>
    <row r="22" spans="1:10" ht="12.75">
      <c r="A22" s="3"/>
      <c r="B22" s="100" t="s">
        <v>96</v>
      </c>
      <c r="C22" s="62"/>
      <c r="D22" s="57"/>
      <c r="E22" s="57"/>
      <c r="F22" s="50"/>
      <c r="G22" s="50"/>
      <c r="H22" s="50"/>
      <c r="I22" s="59"/>
      <c r="J22" s="60"/>
    </row>
    <row r="23" spans="1:10" ht="12.75">
      <c r="A23" s="3"/>
      <c r="B23" s="100" t="s">
        <v>105</v>
      </c>
      <c r="C23" s="62"/>
      <c r="D23" s="57"/>
      <c r="E23" s="57"/>
      <c r="F23" s="50"/>
      <c r="G23" s="50"/>
      <c r="H23" s="50"/>
      <c r="I23" s="59"/>
      <c r="J23" s="60"/>
    </row>
    <row r="24" spans="1:10" ht="12.75">
      <c r="A24" s="3"/>
      <c r="B24" s="100" t="s">
        <v>101</v>
      </c>
      <c r="C24" s="62"/>
      <c r="D24" s="57"/>
      <c r="E24" s="57"/>
      <c r="F24" s="50"/>
      <c r="G24" s="50"/>
      <c r="H24" s="50"/>
      <c r="I24" s="59"/>
      <c r="J24" s="60"/>
    </row>
    <row r="25" spans="1:10" ht="12.75">
      <c r="A25" s="3"/>
      <c r="B25" s="100" t="s">
        <v>92</v>
      </c>
      <c r="C25" s="62"/>
      <c r="D25" s="57"/>
      <c r="E25" s="57"/>
      <c r="F25" s="50"/>
      <c r="G25" s="50"/>
      <c r="H25" s="50"/>
      <c r="I25" s="59"/>
      <c r="J25" s="60"/>
    </row>
    <row r="26" spans="1:10" ht="12.75">
      <c r="A26" s="3"/>
      <c r="B26" s="100" t="s">
        <v>99</v>
      </c>
      <c r="C26" s="62"/>
      <c r="D26" s="57"/>
      <c r="E26" s="57"/>
      <c r="F26" s="50"/>
      <c r="G26" s="50"/>
      <c r="H26" s="50"/>
      <c r="I26" s="59"/>
      <c r="J26" s="60"/>
    </row>
    <row r="27" spans="1:10" s="28" customFormat="1" ht="12.75">
      <c r="A27" s="3"/>
      <c r="B27" s="100" t="s">
        <v>98</v>
      </c>
      <c r="C27" s="62"/>
      <c r="D27" s="57"/>
      <c r="E27" s="57"/>
      <c r="F27" s="50"/>
      <c r="G27" s="50"/>
      <c r="H27" s="50"/>
      <c r="I27" s="59"/>
      <c r="J27" s="60"/>
    </row>
    <row r="28" spans="1:10" ht="12.75">
      <c r="A28" s="3"/>
      <c r="B28" s="100" t="s">
        <v>106</v>
      </c>
      <c r="C28" s="62"/>
      <c r="D28" s="57"/>
      <c r="E28" s="57"/>
      <c r="F28" s="50"/>
      <c r="G28" s="50"/>
      <c r="H28" s="50"/>
      <c r="I28" s="59"/>
      <c r="J28" s="60"/>
    </row>
    <row r="29" spans="1:10" ht="12.75">
      <c r="A29" s="3"/>
      <c r="B29" s="100" t="s">
        <v>87</v>
      </c>
      <c r="C29" s="62"/>
      <c r="D29" s="57"/>
      <c r="E29" s="57"/>
      <c r="F29" s="50"/>
      <c r="G29" s="50"/>
      <c r="H29" s="50"/>
      <c r="I29" s="59"/>
      <c r="J29" s="60"/>
    </row>
    <row r="30" spans="1:10" ht="12.75">
      <c r="A30" s="3"/>
      <c r="B30" s="100" t="s">
        <v>88</v>
      </c>
      <c r="C30" s="62"/>
      <c r="D30" s="57"/>
      <c r="E30" s="57"/>
      <c r="F30" s="50"/>
      <c r="G30" s="50"/>
      <c r="H30" s="50"/>
      <c r="I30" s="59"/>
      <c r="J30" s="60"/>
    </row>
    <row r="31" spans="1:10" ht="12.75">
      <c r="A31" s="3"/>
      <c r="B31" s="100" t="s">
        <v>103</v>
      </c>
      <c r="C31" s="62"/>
      <c r="D31" s="57"/>
      <c r="E31" s="57"/>
      <c r="F31" s="50"/>
      <c r="G31" s="50"/>
      <c r="H31" s="50"/>
      <c r="I31" s="59"/>
      <c r="J31" s="60"/>
    </row>
    <row r="32" spans="1:2" ht="12.75">
      <c r="A32" s="3"/>
      <c r="B32" s="100" t="s">
        <v>89</v>
      </c>
    </row>
    <row r="33" spans="1:9" ht="12.75">
      <c r="A33" s="63" t="s">
        <v>52</v>
      </c>
      <c r="B33" s="100">
        <v>11346</v>
      </c>
      <c r="G33" s="61" t="s">
        <v>38</v>
      </c>
      <c r="H33" s="74"/>
      <c r="I33" s="26"/>
    </row>
    <row r="34" spans="7:9" ht="12.75">
      <c r="G34" s="61" t="s">
        <v>39</v>
      </c>
      <c r="H34" s="26"/>
      <c r="I34" s="26"/>
    </row>
    <row r="35" spans="7:8" ht="12.75">
      <c r="G35" s="61" t="s">
        <v>40</v>
      </c>
      <c r="H35" s="26"/>
    </row>
  </sheetData>
  <mergeCells count="8">
    <mergeCell ref="C4:C6"/>
    <mergeCell ref="H4:H6"/>
    <mergeCell ref="I4:I6"/>
    <mergeCell ref="J4:J6"/>
    <mergeCell ref="D4:D6"/>
    <mergeCell ref="E4:E6"/>
    <mergeCell ref="F4:F6"/>
    <mergeCell ref="G4:G6"/>
  </mergeCells>
  <printOptions/>
  <pageMargins left="0.75" right="0.75" top="1" bottom="1" header="0.5" footer="0.5"/>
  <pageSetup fitToHeight="1" fitToWidth="1" horizontalDpi="300" verticalDpi="3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28"/>
  <sheetViews>
    <sheetView workbookViewId="0" topLeftCell="AK1">
      <selection activeCell="BJ9" sqref="BJ9"/>
    </sheetView>
  </sheetViews>
  <sheetFormatPr defaultColWidth="9.140625" defaultRowHeight="12.75"/>
  <cols>
    <col min="1" max="1" width="17.7109375" style="4" customWidth="1"/>
    <col min="2" max="3" width="10.421875" style="4" customWidth="1"/>
    <col min="4" max="4" width="3.8515625" style="80" customWidth="1"/>
    <col min="5" max="6" width="2.57421875" style="97" customWidth="1"/>
    <col min="7" max="8" width="1.7109375" style="46" customWidth="1"/>
    <col min="9" max="9" width="3.57421875" style="97" customWidth="1"/>
    <col min="10" max="10" width="4.00390625" style="97" customWidth="1"/>
    <col min="11" max="11" width="3.57421875" style="101" customWidth="1"/>
    <col min="12" max="13" width="3.421875" style="97" customWidth="1"/>
    <col min="14" max="14" width="2.421875" style="46" customWidth="1"/>
    <col min="15" max="15" width="2.421875" style="82" customWidth="1"/>
    <col min="16" max="16" width="3.28125" style="97" customWidth="1"/>
    <col min="17" max="19" width="3.00390625" style="97" customWidth="1"/>
    <col min="20" max="20" width="3.00390625" style="101" customWidth="1"/>
    <col min="21" max="22" width="1.28515625" style="82" customWidth="1"/>
    <col min="23" max="27" width="2.421875" style="97" customWidth="1"/>
    <col min="28" max="29" width="1.421875" style="46" customWidth="1"/>
    <col min="30" max="32" width="2.421875" style="97" customWidth="1"/>
    <col min="33" max="34" width="3.28125" style="97" customWidth="1"/>
    <col min="35" max="36" width="1.57421875" style="46" customWidth="1"/>
    <col min="37" max="37" width="17.7109375" style="4" customWidth="1"/>
    <col min="38" max="38" width="3.00390625" style="114" customWidth="1"/>
    <col min="39" max="42" width="3.00390625" style="97" customWidth="1"/>
    <col min="43" max="44" width="1.1484375" style="46" customWidth="1"/>
    <col min="45" max="49" width="3.00390625" style="97" customWidth="1"/>
    <col min="50" max="51" width="1.28515625" style="46" customWidth="1"/>
    <col min="52" max="54" width="3.00390625" style="97" customWidth="1"/>
    <col min="55" max="56" width="9.140625" style="4" customWidth="1"/>
    <col min="57" max="58" width="1.57421875" style="46" customWidth="1"/>
    <col min="59" max="60" width="7.57421875" style="4" customWidth="1"/>
    <col min="61" max="63" width="9.140625" style="4" customWidth="1"/>
    <col min="64" max="65" width="1.421875" style="46" customWidth="1"/>
    <col min="66" max="67" width="7.421875" style="4" customWidth="1"/>
    <col min="68" max="72" width="9.140625" style="4" customWidth="1"/>
    <col min="73" max="74" width="1.7109375" style="4" customWidth="1"/>
    <col min="75" max="79" width="9.140625" style="4" customWidth="1"/>
    <col min="80" max="81" width="2.28125" style="4" customWidth="1"/>
    <col min="82" max="86" width="9.140625" style="4" customWidth="1"/>
    <col min="87" max="88" width="1.8515625" style="4" customWidth="1"/>
    <col min="89" max="93" width="9.140625" style="4" customWidth="1"/>
    <col min="94" max="95" width="1.57421875" style="4" customWidth="1"/>
    <col min="96" max="100" width="9.140625" style="4" customWidth="1"/>
    <col min="101" max="102" width="1.421875" style="4" customWidth="1"/>
    <col min="103" max="107" width="9.140625" style="4" customWidth="1"/>
    <col min="108" max="109" width="1.7109375" style="4" customWidth="1"/>
    <col min="110" max="114" width="9.140625" style="4" customWidth="1"/>
    <col min="115" max="116" width="1.28515625" style="4" customWidth="1"/>
    <col min="117" max="121" width="9.140625" style="4" customWidth="1"/>
    <col min="122" max="123" width="1.421875" style="4" customWidth="1"/>
    <col min="124" max="128" width="9.140625" style="4" customWidth="1"/>
    <col min="129" max="130" width="2.00390625" style="4" customWidth="1"/>
    <col min="131" max="135" width="9.140625" style="4" customWidth="1"/>
    <col min="136" max="137" width="1.8515625" style="4" customWidth="1"/>
    <col min="138" max="142" width="9.140625" style="4" customWidth="1"/>
    <col min="143" max="144" width="1.57421875" style="4" customWidth="1"/>
    <col min="145" max="16384" width="9.140625" style="4" customWidth="1"/>
  </cols>
  <sheetData>
    <row r="1" ht="12.75" customHeight="1">
      <c r="C1" s="137" t="s">
        <v>112</v>
      </c>
    </row>
    <row r="2" spans="1:153" s="84" customFormat="1" ht="13.5" thickBot="1">
      <c r="A2" s="84" t="s">
        <v>28</v>
      </c>
      <c r="B2" s="84" t="s">
        <v>27</v>
      </c>
      <c r="C2" s="138"/>
      <c r="D2" s="85">
        <v>39330</v>
      </c>
      <c r="E2" s="98">
        <v>39331</v>
      </c>
      <c r="F2" s="98">
        <v>39332</v>
      </c>
      <c r="G2" s="87">
        <v>39333</v>
      </c>
      <c r="H2" s="87">
        <v>39334</v>
      </c>
      <c r="I2" s="98">
        <v>39335</v>
      </c>
      <c r="J2" s="98">
        <v>39336</v>
      </c>
      <c r="K2" s="98">
        <v>39337</v>
      </c>
      <c r="L2" s="98">
        <v>39338</v>
      </c>
      <c r="M2" s="98">
        <v>39339</v>
      </c>
      <c r="N2" s="87">
        <v>39340</v>
      </c>
      <c r="O2" s="87">
        <v>39341</v>
      </c>
      <c r="P2" s="98">
        <v>39342</v>
      </c>
      <c r="Q2" s="98">
        <v>39343</v>
      </c>
      <c r="R2" s="98">
        <v>39344</v>
      </c>
      <c r="S2" s="98">
        <v>39345</v>
      </c>
      <c r="T2" s="98">
        <v>39346</v>
      </c>
      <c r="U2" s="87">
        <v>39347</v>
      </c>
      <c r="V2" s="87">
        <v>39348</v>
      </c>
      <c r="W2" s="98">
        <v>39349</v>
      </c>
      <c r="X2" s="98">
        <v>39350</v>
      </c>
      <c r="Y2" s="98">
        <v>39351</v>
      </c>
      <c r="Z2" s="98">
        <v>39352</v>
      </c>
      <c r="AA2" s="98">
        <v>39353</v>
      </c>
      <c r="AB2" s="87">
        <v>39354</v>
      </c>
      <c r="AC2" s="87">
        <v>39355</v>
      </c>
      <c r="AD2" s="98">
        <v>39356</v>
      </c>
      <c r="AE2" s="98">
        <v>39357</v>
      </c>
      <c r="AF2" s="98">
        <v>39358</v>
      </c>
      <c r="AG2" s="98">
        <v>39359</v>
      </c>
      <c r="AH2" s="98">
        <v>39360</v>
      </c>
      <c r="AI2" s="87">
        <v>39361</v>
      </c>
      <c r="AJ2" s="87">
        <v>39362</v>
      </c>
      <c r="AK2" s="84" t="s">
        <v>28</v>
      </c>
      <c r="AL2" s="115">
        <v>39363</v>
      </c>
      <c r="AM2" s="98">
        <v>39364</v>
      </c>
      <c r="AN2" s="98">
        <v>39365</v>
      </c>
      <c r="AO2" s="98">
        <v>39366</v>
      </c>
      <c r="AP2" s="98">
        <v>39367</v>
      </c>
      <c r="AQ2" s="87">
        <v>39368</v>
      </c>
      <c r="AR2" s="87">
        <v>39369</v>
      </c>
      <c r="AS2" s="98">
        <v>39370</v>
      </c>
      <c r="AT2" s="98">
        <v>39371</v>
      </c>
      <c r="AU2" s="98">
        <v>39372</v>
      </c>
      <c r="AV2" s="98">
        <v>39373</v>
      </c>
      <c r="AW2" s="98">
        <v>39374</v>
      </c>
      <c r="AX2" s="87">
        <v>39375</v>
      </c>
      <c r="AY2" s="87">
        <v>39376</v>
      </c>
      <c r="AZ2" s="98">
        <v>39377</v>
      </c>
      <c r="BA2" s="98">
        <v>39378</v>
      </c>
      <c r="BB2" s="98">
        <v>39379</v>
      </c>
      <c r="BC2" s="86">
        <v>39380</v>
      </c>
      <c r="BD2" s="86">
        <v>39381</v>
      </c>
      <c r="BE2" s="87">
        <v>39382</v>
      </c>
      <c r="BF2" s="87">
        <v>39383</v>
      </c>
      <c r="BG2" s="86">
        <v>39384</v>
      </c>
      <c r="BH2" s="86">
        <v>39385</v>
      </c>
      <c r="BI2" s="86">
        <v>39386</v>
      </c>
      <c r="BJ2" s="86">
        <v>39387</v>
      </c>
      <c r="BK2" s="86">
        <v>39388</v>
      </c>
      <c r="BL2" s="87">
        <v>39389</v>
      </c>
      <c r="BM2" s="87">
        <v>39390</v>
      </c>
      <c r="BN2" s="86">
        <v>39391</v>
      </c>
      <c r="BO2" s="86">
        <v>39392</v>
      </c>
      <c r="BP2" s="86">
        <v>39393</v>
      </c>
      <c r="BQ2" s="86">
        <v>39394</v>
      </c>
      <c r="BR2" s="86">
        <v>39395</v>
      </c>
      <c r="BS2" s="86">
        <v>39396</v>
      </c>
      <c r="BT2" s="86">
        <v>39397</v>
      </c>
      <c r="BU2" s="86">
        <v>39398</v>
      </c>
      <c r="BV2" s="86">
        <v>39399</v>
      </c>
      <c r="BW2" s="86">
        <v>39400</v>
      </c>
      <c r="BX2" s="86">
        <v>39401</v>
      </c>
      <c r="BY2" s="86">
        <v>39402</v>
      </c>
      <c r="BZ2" s="86">
        <v>39403</v>
      </c>
      <c r="CA2" s="86">
        <v>39404</v>
      </c>
      <c r="CB2" s="86">
        <v>39405</v>
      </c>
      <c r="CC2" s="86">
        <v>39406</v>
      </c>
      <c r="CD2" s="86">
        <v>39407</v>
      </c>
      <c r="CE2" s="86">
        <v>39408</v>
      </c>
      <c r="CF2" s="86">
        <v>39409</v>
      </c>
      <c r="CG2" s="86">
        <v>39410</v>
      </c>
      <c r="CH2" s="86">
        <v>39411</v>
      </c>
      <c r="CI2" s="86">
        <v>39412</v>
      </c>
      <c r="CJ2" s="86">
        <v>39413</v>
      </c>
      <c r="CK2" s="86">
        <v>39414</v>
      </c>
      <c r="CL2" s="86">
        <v>39415</v>
      </c>
      <c r="CM2" s="86">
        <v>39416</v>
      </c>
      <c r="CN2" s="86">
        <v>39417</v>
      </c>
      <c r="CO2" s="86">
        <v>39418</v>
      </c>
      <c r="CP2" s="86">
        <v>39419</v>
      </c>
      <c r="CQ2" s="86">
        <v>39420</v>
      </c>
      <c r="CR2" s="86">
        <v>39421</v>
      </c>
      <c r="CS2" s="86">
        <v>39422</v>
      </c>
      <c r="CT2" s="86">
        <v>39423</v>
      </c>
      <c r="CU2" s="86">
        <v>39424</v>
      </c>
      <c r="CV2" s="86">
        <v>39425</v>
      </c>
      <c r="CW2" s="86">
        <v>39426</v>
      </c>
      <c r="CX2" s="86">
        <v>39427</v>
      </c>
      <c r="CY2" s="86">
        <v>39428</v>
      </c>
      <c r="CZ2" s="86">
        <v>39429</v>
      </c>
      <c r="DA2" s="86">
        <v>39430</v>
      </c>
      <c r="DB2" s="86">
        <v>39431</v>
      </c>
      <c r="DC2" s="86">
        <v>39432</v>
      </c>
      <c r="DD2" s="86">
        <v>39433</v>
      </c>
      <c r="DE2" s="86">
        <v>39434</v>
      </c>
      <c r="DF2" s="86">
        <v>39435</v>
      </c>
      <c r="DG2" s="86">
        <v>39436</v>
      </c>
      <c r="DH2" s="86">
        <v>39437</v>
      </c>
      <c r="DI2" s="86">
        <v>39438</v>
      </c>
      <c r="DJ2" s="86">
        <v>39439</v>
      </c>
      <c r="DK2" s="86">
        <v>39440</v>
      </c>
      <c r="DL2" s="86">
        <v>39441</v>
      </c>
      <c r="DM2" s="86">
        <v>39442</v>
      </c>
      <c r="DN2" s="86">
        <v>39443</v>
      </c>
      <c r="DO2" s="86">
        <v>39444</v>
      </c>
      <c r="DP2" s="86">
        <v>39445</v>
      </c>
      <c r="DQ2" s="86">
        <v>39446</v>
      </c>
      <c r="DR2" s="86">
        <v>39447</v>
      </c>
      <c r="DS2" s="86">
        <v>39448</v>
      </c>
      <c r="DT2" s="86">
        <v>39449</v>
      </c>
      <c r="DU2" s="86">
        <v>39450</v>
      </c>
      <c r="DV2" s="86">
        <v>39451</v>
      </c>
      <c r="DW2" s="86">
        <v>39452</v>
      </c>
      <c r="DX2" s="86">
        <v>39453</v>
      </c>
      <c r="DY2" s="86">
        <v>39454</v>
      </c>
      <c r="DZ2" s="86">
        <v>39455</v>
      </c>
      <c r="EA2" s="86">
        <v>39456</v>
      </c>
      <c r="EB2" s="86">
        <v>39457</v>
      </c>
      <c r="EC2" s="86">
        <v>39458</v>
      </c>
      <c r="ED2" s="86">
        <v>39459</v>
      </c>
      <c r="EE2" s="86">
        <v>39460</v>
      </c>
      <c r="EF2" s="86">
        <v>39461</v>
      </c>
      <c r="EG2" s="86">
        <v>39462</v>
      </c>
      <c r="EH2" s="86">
        <v>39463</v>
      </c>
      <c r="EI2" s="86">
        <v>39464</v>
      </c>
      <c r="EJ2" s="86">
        <v>39465</v>
      </c>
      <c r="EK2" s="86">
        <v>39466</v>
      </c>
      <c r="EL2" s="86">
        <v>39467</v>
      </c>
      <c r="EM2" s="86">
        <v>39468</v>
      </c>
      <c r="EN2" s="86">
        <v>39469</v>
      </c>
      <c r="EO2" s="86">
        <v>39470</v>
      </c>
      <c r="EP2" s="86">
        <v>39471</v>
      </c>
      <c r="EQ2" s="86">
        <v>39472</v>
      </c>
      <c r="ER2" s="86">
        <v>39473</v>
      </c>
      <c r="ES2" s="86">
        <v>39474</v>
      </c>
      <c r="ET2" s="86">
        <v>39475</v>
      </c>
      <c r="EU2" s="86">
        <v>39476</v>
      </c>
      <c r="EV2" s="86">
        <v>39477</v>
      </c>
      <c r="EW2" s="86">
        <v>39478</v>
      </c>
    </row>
    <row r="3" spans="1:65" s="64" customFormat="1" ht="14.25" customHeight="1" thickTop="1">
      <c r="A3" s="77" t="s">
        <v>52</v>
      </c>
      <c r="B3" s="4">
        <v>29342</v>
      </c>
      <c r="C3" s="4">
        <v>2</v>
      </c>
      <c r="D3" s="81"/>
      <c r="E3" s="99"/>
      <c r="F3" s="99" t="s">
        <v>11</v>
      </c>
      <c r="G3" s="65"/>
      <c r="H3" s="65"/>
      <c r="I3" s="99" t="s">
        <v>11</v>
      </c>
      <c r="J3" s="99" t="s">
        <v>11</v>
      </c>
      <c r="K3" s="99" t="s">
        <v>11</v>
      </c>
      <c r="L3" s="99"/>
      <c r="M3" s="99"/>
      <c r="N3" s="65"/>
      <c r="O3" s="65"/>
      <c r="P3" s="99"/>
      <c r="Q3" s="99"/>
      <c r="R3" s="99" t="s">
        <v>125</v>
      </c>
      <c r="S3" s="99"/>
      <c r="T3" s="99"/>
      <c r="U3" s="65"/>
      <c r="V3" s="65"/>
      <c r="W3" s="99"/>
      <c r="X3" s="99"/>
      <c r="Y3" s="99"/>
      <c r="Z3" s="99" t="s">
        <v>11</v>
      </c>
      <c r="AA3" s="99"/>
      <c r="AB3" s="65"/>
      <c r="AC3" s="65"/>
      <c r="AD3" s="99"/>
      <c r="AE3" s="99" t="s">
        <v>11</v>
      </c>
      <c r="AF3" s="99" t="s">
        <v>11</v>
      </c>
      <c r="AG3" s="99" t="s">
        <v>11</v>
      </c>
      <c r="AH3" s="99" t="s">
        <v>11</v>
      </c>
      <c r="AI3" s="65"/>
      <c r="AJ3" s="65"/>
      <c r="AK3" s="77" t="s">
        <v>52</v>
      </c>
      <c r="AL3" s="116" t="s">
        <v>32</v>
      </c>
      <c r="AM3" s="99"/>
      <c r="AN3" s="99"/>
      <c r="AO3" s="99" t="s">
        <v>11</v>
      </c>
      <c r="AP3" s="99" t="s">
        <v>11</v>
      </c>
      <c r="AQ3" s="65"/>
      <c r="AR3" s="65"/>
      <c r="AS3" s="99" t="s">
        <v>11</v>
      </c>
      <c r="AT3" s="99"/>
      <c r="AU3" s="99"/>
      <c r="AV3" s="99" t="s">
        <v>11</v>
      </c>
      <c r="AW3" s="99" t="s">
        <v>11</v>
      </c>
      <c r="AX3" s="65"/>
      <c r="AY3" s="65"/>
      <c r="AZ3" s="99" t="s">
        <v>11</v>
      </c>
      <c r="BA3" s="99" t="s">
        <v>11</v>
      </c>
      <c r="BB3" s="99" t="s">
        <v>11</v>
      </c>
      <c r="BE3" s="65"/>
      <c r="BF3" s="65"/>
      <c r="BL3" s="65"/>
      <c r="BM3" s="65"/>
    </row>
    <row r="4" spans="1:65" s="64" customFormat="1" ht="14.25" customHeight="1">
      <c r="A4" s="83" t="s">
        <v>53</v>
      </c>
      <c r="B4" s="4">
        <v>29364</v>
      </c>
      <c r="C4" s="4"/>
      <c r="D4" s="81" t="s">
        <v>37</v>
      </c>
      <c r="E4" s="99"/>
      <c r="F4" s="99"/>
      <c r="G4" s="65"/>
      <c r="H4" s="65"/>
      <c r="I4" s="99"/>
      <c r="J4" s="99"/>
      <c r="K4" s="99"/>
      <c r="L4" s="99"/>
      <c r="M4" s="99"/>
      <c r="N4" s="65"/>
      <c r="O4" s="65"/>
      <c r="P4" s="99" t="s">
        <v>11</v>
      </c>
      <c r="Q4" s="99"/>
      <c r="R4" s="99"/>
      <c r="S4" s="99"/>
      <c r="T4" s="99"/>
      <c r="U4" s="65"/>
      <c r="V4" s="65"/>
      <c r="W4" s="99"/>
      <c r="X4" s="99"/>
      <c r="Y4" s="99"/>
      <c r="Z4" s="99"/>
      <c r="AA4" s="99"/>
      <c r="AB4" s="65"/>
      <c r="AC4" s="65"/>
      <c r="AD4" s="99"/>
      <c r="AE4" s="99"/>
      <c r="AF4" s="99"/>
      <c r="AG4" s="99"/>
      <c r="AH4" s="99"/>
      <c r="AI4" s="65"/>
      <c r="AJ4" s="65"/>
      <c r="AK4" s="83" t="s">
        <v>53</v>
      </c>
      <c r="AL4" s="116" t="s">
        <v>33</v>
      </c>
      <c r="AM4" s="99"/>
      <c r="AN4" s="99"/>
      <c r="AO4" s="99"/>
      <c r="AP4" s="99"/>
      <c r="AQ4" s="65"/>
      <c r="AR4" s="65"/>
      <c r="AS4" s="99"/>
      <c r="AT4" s="99"/>
      <c r="AU4" s="99"/>
      <c r="AV4" s="99"/>
      <c r="AW4" s="99"/>
      <c r="AX4" s="65"/>
      <c r="AY4" s="65"/>
      <c r="AZ4" s="99"/>
      <c r="BA4" s="99"/>
      <c r="BB4" s="99"/>
      <c r="BE4" s="65"/>
      <c r="BF4" s="65"/>
      <c r="BL4" s="65"/>
      <c r="BM4" s="65"/>
    </row>
    <row r="5" spans="1:65" s="64" customFormat="1" ht="14.25" customHeight="1">
      <c r="A5" s="78" t="s">
        <v>54</v>
      </c>
      <c r="B5" s="4">
        <v>29334</v>
      </c>
      <c r="C5" s="4"/>
      <c r="D5" s="81" t="s">
        <v>33</v>
      </c>
      <c r="E5" s="99"/>
      <c r="F5" s="99"/>
      <c r="G5" s="65"/>
      <c r="H5" s="65"/>
      <c r="I5" s="99"/>
      <c r="J5" s="99"/>
      <c r="K5" s="99"/>
      <c r="L5" s="99"/>
      <c r="M5" s="99"/>
      <c r="N5" s="65"/>
      <c r="O5" s="65"/>
      <c r="P5" s="99"/>
      <c r="Q5" s="99"/>
      <c r="R5" s="99"/>
      <c r="S5" s="99"/>
      <c r="T5" s="99"/>
      <c r="U5" s="65"/>
      <c r="V5" s="65"/>
      <c r="W5" s="99"/>
      <c r="X5" s="99"/>
      <c r="Y5" s="99"/>
      <c r="Z5" s="99"/>
      <c r="AA5" s="99"/>
      <c r="AB5" s="65"/>
      <c r="AC5" s="65"/>
      <c r="AD5" s="99"/>
      <c r="AE5" s="99"/>
      <c r="AF5" s="99"/>
      <c r="AG5" s="99"/>
      <c r="AH5" s="99"/>
      <c r="AI5" s="65"/>
      <c r="AJ5" s="65"/>
      <c r="AK5" s="78" t="s">
        <v>54</v>
      </c>
      <c r="AL5" s="116"/>
      <c r="AM5" s="99"/>
      <c r="AN5" s="99"/>
      <c r="AO5" s="99"/>
      <c r="AP5" s="99"/>
      <c r="AQ5" s="65"/>
      <c r="AR5" s="65"/>
      <c r="AS5" s="99"/>
      <c r="AT5" s="99"/>
      <c r="AU5" s="99"/>
      <c r="AV5" s="99"/>
      <c r="AW5" s="99"/>
      <c r="AX5" s="65"/>
      <c r="AY5" s="65"/>
      <c r="AZ5" s="99"/>
      <c r="BA5" s="99"/>
      <c r="BB5" s="99"/>
      <c r="BE5" s="65"/>
      <c r="BF5" s="65"/>
      <c r="BL5" s="65"/>
      <c r="BM5" s="65"/>
    </row>
    <row r="6" spans="1:65" s="64" customFormat="1" ht="14.25" customHeight="1" hidden="1">
      <c r="A6" s="78" t="s">
        <v>55</v>
      </c>
      <c r="B6" s="4"/>
      <c r="C6" s="4"/>
      <c r="D6" s="81" t="s">
        <v>32</v>
      </c>
      <c r="E6" s="99" t="s">
        <v>11</v>
      </c>
      <c r="F6" s="99" t="s">
        <v>11</v>
      </c>
      <c r="G6" s="65"/>
      <c r="H6" s="65"/>
      <c r="I6" s="99" t="s">
        <v>11</v>
      </c>
      <c r="J6" s="99" t="s">
        <v>11</v>
      </c>
      <c r="K6" s="99" t="s">
        <v>11</v>
      </c>
      <c r="L6" s="99" t="s">
        <v>11</v>
      </c>
      <c r="M6" s="99" t="s">
        <v>11</v>
      </c>
      <c r="N6" s="65"/>
      <c r="O6" s="65"/>
      <c r="P6" s="99" t="s">
        <v>11</v>
      </c>
      <c r="Q6" s="99" t="s">
        <v>11</v>
      </c>
      <c r="R6" s="99" t="s">
        <v>11</v>
      </c>
      <c r="S6" s="99" t="s">
        <v>11</v>
      </c>
      <c r="T6" s="99" t="s">
        <v>11</v>
      </c>
      <c r="U6" s="65"/>
      <c r="V6" s="65"/>
      <c r="W6" s="99" t="s">
        <v>11</v>
      </c>
      <c r="X6" s="99" t="s">
        <v>11</v>
      </c>
      <c r="Y6" s="99" t="s">
        <v>11</v>
      </c>
      <c r="Z6" s="99" t="s">
        <v>11</v>
      </c>
      <c r="AA6" s="99" t="s">
        <v>11</v>
      </c>
      <c r="AB6" s="65"/>
      <c r="AC6" s="65"/>
      <c r="AD6" s="99"/>
      <c r="AE6" s="99"/>
      <c r="AF6" s="99"/>
      <c r="AG6" s="99"/>
      <c r="AH6" s="99"/>
      <c r="AI6" s="65"/>
      <c r="AJ6" s="65"/>
      <c r="AK6" s="78" t="s">
        <v>55</v>
      </c>
      <c r="AL6" s="116"/>
      <c r="AM6" s="99"/>
      <c r="AN6" s="99"/>
      <c r="AO6" s="99"/>
      <c r="AP6" s="99"/>
      <c r="AQ6" s="65"/>
      <c r="AR6" s="65"/>
      <c r="AS6" s="99"/>
      <c r="AT6" s="99"/>
      <c r="AU6" s="99"/>
      <c r="AV6" s="99"/>
      <c r="AW6" s="99"/>
      <c r="AX6" s="65"/>
      <c r="AY6" s="65"/>
      <c r="AZ6" s="99"/>
      <c r="BA6" s="99"/>
      <c r="BB6" s="99"/>
      <c r="BE6" s="65"/>
      <c r="BF6" s="65"/>
      <c r="BL6" s="65"/>
      <c r="BM6" s="65"/>
    </row>
    <row r="7" spans="1:65" s="64" customFormat="1" ht="14.25" customHeight="1">
      <c r="A7" s="78" t="s">
        <v>56</v>
      </c>
      <c r="B7" s="4">
        <v>29347</v>
      </c>
      <c r="C7" s="4"/>
      <c r="D7" s="81" t="s">
        <v>44</v>
      </c>
      <c r="E7" s="99"/>
      <c r="F7" s="99"/>
      <c r="G7" s="65"/>
      <c r="H7" s="65"/>
      <c r="I7" s="99"/>
      <c r="J7" s="99"/>
      <c r="K7" s="99"/>
      <c r="L7" s="99"/>
      <c r="M7" s="99"/>
      <c r="N7" s="65"/>
      <c r="O7" s="65"/>
      <c r="P7" s="99"/>
      <c r="Q7" s="99"/>
      <c r="R7" s="99"/>
      <c r="S7" s="99"/>
      <c r="T7" s="99"/>
      <c r="U7" s="65"/>
      <c r="V7" s="65"/>
      <c r="W7" s="99"/>
      <c r="X7" s="99"/>
      <c r="Y7" s="99"/>
      <c r="Z7" s="99"/>
      <c r="AA7" s="99"/>
      <c r="AB7" s="65"/>
      <c r="AC7" s="65"/>
      <c r="AD7" s="99"/>
      <c r="AE7" s="99"/>
      <c r="AF7" s="99"/>
      <c r="AG7" s="99"/>
      <c r="AH7" s="99"/>
      <c r="AI7" s="65"/>
      <c r="AJ7" s="65"/>
      <c r="AK7" s="78" t="s">
        <v>56</v>
      </c>
      <c r="AL7" s="116" t="s">
        <v>145</v>
      </c>
      <c r="AM7" s="99"/>
      <c r="AN7" s="99"/>
      <c r="AO7" s="99"/>
      <c r="AP7" s="99"/>
      <c r="AQ7" s="65"/>
      <c r="AR7" s="65"/>
      <c r="AS7" s="99"/>
      <c r="AT7" s="99"/>
      <c r="AU7" s="99"/>
      <c r="AV7" s="99"/>
      <c r="AW7" s="99"/>
      <c r="AX7" s="65"/>
      <c r="AY7" s="65"/>
      <c r="AZ7" s="99"/>
      <c r="BA7" s="99"/>
      <c r="BB7" s="99"/>
      <c r="BE7" s="65"/>
      <c r="BF7" s="65"/>
      <c r="BL7" s="65"/>
      <c r="BM7" s="65"/>
    </row>
    <row r="8" spans="1:65" s="64" customFormat="1" ht="14.25" customHeight="1">
      <c r="A8" s="78" t="s">
        <v>57</v>
      </c>
      <c r="B8" s="4">
        <v>29332</v>
      </c>
      <c r="C8" s="4"/>
      <c r="D8" s="81" t="s">
        <v>45</v>
      </c>
      <c r="E8" s="99"/>
      <c r="F8" s="99"/>
      <c r="G8" s="65"/>
      <c r="H8" s="65"/>
      <c r="I8" s="99" t="s">
        <v>11</v>
      </c>
      <c r="J8" s="99" t="s">
        <v>11</v>
      </c>
      <c r="K8" s="99" t="s">
        <v>11</v>
      </c>
      <c r="L8" s="99" t="s">
        <v>11</v>
      </c>
      <c r="M8" s="99" t="s">
        <v>11</v>
      </c>
      <c r="N8" s="65"/>
      <c r="O8" s="65"/>
      <c r="P8" s="99" t="s">
        <v>11</v>
      </c>
      <c r="Q8" s="99"/>
      <c r="R8" s="99" t="s">
        <v>11</v>
      </c>
      <c r="S8" s="99" t="s">
        <v>11</v>
      </c>
      <c r="T8" s="99" t="s">
        <v>11</v>
      </c>
      <c r="U8" s="65"/>
      <c r="V8" s="65"/>
      <c r="W8" s="99" t="s">
        <v>11</v>
      </c>
      <c r="X8" s="99" t="s">
        <v>11</v>
      </c>
      <c r="Y8" s="99" t="s">
        <v>11</v>
      </c>
      <c r="Z8" s="99" t="s">
        <v>11</v>
      </c>
      <c r="AA8" s="99" t="s">
        <v>11</v>
      </c>
      <c r="AB8" s="65"/>
      <c r="AC8" s="65"/>
      <c r="AD8" s="99"/>
      <c r="AE8" s="99" t="s">
        <v>11</v>
      </c>
      <c r="AF8" s="99" t="s">
        <v>11</v>
      </c>
      <c r="AG8" s="99" t="s">
        <v>11</v>
      </c>
      <c r="AH8" s="99" t="s">
        <v>11</v>
      </c>
      <c r="AI8" s="65"/>
      <c r="AJ8" s="65"/>
      <c r="AK8" s="78" t="s">
        <v>57</v>
      </c>
      <c r="AL8" s="116" t="s">
        <v>37</v>
      </c>
      <c r="AM8" s="99" t="s">
        <v>11</v>
      </c>
      <c r="AN8" s="99"/>
      <c r="AO8" s="99"/>
      <c r="AP8" s="99" t="s">
        <v>11</v>
      </c>
      <c r="AQ8" s="65"/>
      <c r="AR8" s="65"/>
      <c r="AS8" s="99" t="s">
        <v>11</v>
      </c>
      <c r="AT8" s="99" t="s">
        <v>11</v>
      </c>
      <c r="AU8" s="99" t="s">
        <v>11</v>
      </c>
      <c r="AV8" s="99" t="s">
        <v>11</v>
      </c>
      <c r="AW8" s="99" t="s">
        <v>11</v>
      </c>
      <c r="AX8" s="65"/>
      <c r="AY8" s="65"/>
      <c r="AZ8" s="99" t="s">
        <v>11</v>
      </c>
      <c r="BA8" s="99" t="s">
        <v>11</v>
      </c>
      <c r="BB8" s="99" t="s">
        <v>11</v>
      </c>
      <c r="BE8" s="65"/>
      <c r="BF8" s="65"/>
      <c r="BL8" s="65"/>
      <c r="BM8" s="65"/>
    </row>
    <row r="9" spans="1:65" s="64" customFormat="1" ht="14.25" customHeight="1">
      <c r="A9" s="78" t="s">
        <v>58</v>
      </c>
      <c r="B9" s="4">
        <v>29329</v>
      </c>
      <c r="C9" s="4"/>
      <c r="D9" s="81" t="s">
        <v>46</v>
      </c>
      <c r="E9" s="99"/>
      <c r="F9" s="99"/>
      <c r="G9" s="65"/>
      <c r="H9" s="65"/>
      <c r="I9" s="99"/>
      <c r="J9" s="99"/>
      <c r="K9" s="99"/>
      <c r="L9" s="99"/>
      <c r="M9" s="99"/>
      <c r="N9" s="65"/>
      <c r="O9" s="65"/>
      <c r="P9" s="99"/>
      <c r="Q9" s="99"/>
      <c r="R9" s="99"/>
      <c r="S9" s="99"/>
      <c r="T9" s="99"/>
      <c r="U9" s="65"/>
      <c r="V9" s="65"/>
      <c r="W9" s="99"/>
      <c r="X9" s="99"/>
      <c r="Y9" s="99"/>
      <c r="Z9" s="99"/>
      <c r="AA9" s="99"/>
      <c r="AB9" s="65"/>
      <c r="AC9" s="65"/>
      <c r="AD9" s="99"/>
      <c r="AE9" s="99"/>
      <c r="AF9" s="99"/>
      <c r="AG9" s="99"/>
      <c r="AH9" s="99"/>
      <c r="AI9" s="65"/>
      <c r="AJ9" s="65"/>
      <c r="AK9" s="78" t="s">
        <v>58</v>
      </c>
      <c r="AL9" s="116" t="s">
        <v>146</v>
      </c>
      <c r="AM9" s="99"/>
      <c r="AN9" s="99"/>
      <c r="AO9" s="99"/>
      <c r="AP9" s="99"/>
      <c r="AQ9" s="65"/>
      <c r="AR9" s="65"/>
      <c r="AS9" s="99"/>
      <c r="AT9" s="99"/>
      <c r="AU9" s="99"/>
      <c r="AV9" s="99"/>
      <c r="AW9" s="99" t="s">
        <v>11</v>
      </c>
      <c r="AX9" s="65"/>
      <c r="AY9" s="65"/>
      <c r="AZ9" s="99" t="s">
        <v>11</v>
      </c>
      <c r="BA9" s="99" t="s">
        <v>11</v>
      </c>
      <c r="BB9" s="99" t="s">
        <v>11</v>
      </c>
      <c r="BE9" s="65"/>
      <c r="BF9" s="65"/>
      <c r="BL9" s="65"/>
      <c r="BM9" s="65"/>
    </row>
    <row r="10" spans="1:65" s="64" customFormat="1" ht="14.25" customHeight="1">
      <c r="A10" s="78" t="s">
        <v>59</v>
      </c>
      <c r="B10" s="4">
        <v>29292</v>
      </c>
      <c r="C10" s="4"/>
      <c r="D10" s="81" t="s">
        <v>45</v>
      </c>
      <c r="E10" s="99"/>
      <c r="F10" s="99"/>
      <c r="G10" s="65"/>
      <c r="H10" s="65"/>
      <c r="I10" s="99"/>
      <c r="J10" s="99"/>
      <c r="K10" s="99"/>
      <c r="L10" s="99"/>
      <c r="M10" s="99"/>
      <c r="N10" s="65"/>
      <c r="O10" s="65"/>
      <c r="P10" s="99"/>
      <c r="Q10" s="99" t="s">
        <v>11</v>
      </c>
      <c r="R10" s="99"/>
      <c r="S10" s="99"/>
      <c r="T10" s="99"/>
      <c r="U10" s="65"/>
      <c r="V10" s="65"/>
      <c r="W10" s="99"/>
      <c r="X10" s="99"/>
      <c r="Y10" s="99" t="s">
        <v>11</v>
      </c>
      <c r="Z10" s="99"/>
      <c r="AA10" s="99"/>
      <c r="AB10" s="65"/>
      <c r="AC10" s="65"/>
      <c r="AD10" s="99"/>
      <c r="AE10" s="99"/>
      <c r="AF10" s="99"/>
      <c r="AG10" s="99"/>
      <c r="AH10" s="99"/>
      <c r="AI10" s="65"/>
      <c r="AJ10" s="65"/>
      <c r="AK10" s="78" t="s">
        <v>59</v>
      </c>
      <c r="AL10" s="116" t="s">
        <v>33</v>
      </c>
      <c r="AM10" s="99"/>
      <c r="AN10" s="99"/>
      <c r="AO10" s="99"/>
      <c r="AP10" s="99"/>
      <c r="AQ10" s="65"/>
      <c r="AR10" s="65"/>
      <c r="AS10" s="99"/>
      <c r="AT10" s="99"/>
      <c r="AU10" s="99"/>
      <c r="AV10" s="99"/>
      <c r="AW10" s="99" t="s">
        <v>11</v>
      </c>
      <c r="AX10" s="65"/>
      <c r="AY10" s="65"/>
      <c r="AZ10" s="99"/>
      <c r="BA10" s="99"/>
      <c r="BB10" s="99"/>
      <c r="BE10" s="65"/>
      <c r="BF10" s="65"/>
      <c r="BL10" s="65"/>
      <c r="BM10" s="65"/>
    </row>
    <row r="11" spans="1:65" s="64" customFormat="1" ht="15.75" customHeight="1">
      <c r="A11" s="78" t="s">
        <v>47</v>
      </c>
      <c r="B11" s="4">
        <v>29346</v>
      </c>
      <c r="C11" s="4">
        <v>3</v>
      </c>
      <c r="D11" s="81" t="s">
        <v>32</v>
      </c>
      <c r="E11" s="99"/>
      <c r="F11" s="99" t="s">
        <v>11</v>
      </c>
      <c r="G11" s="65"/>
      <c r="H11" s="65"/>
      <c r="I11" s="99"/>
      <c r="J11" s="99" t="s">
        <v>11</v>
      </c>
      <c r="K11" s="99"/>
      <c r="L11" s="99"/>
      <c r="M11" s="99"/>
      <c r="N11" s="65"/>
      <c r="O11" s="65"/>
      <c r="P11" s="99" t="s">
        <v>11</v>
      </c>
      <c r="Q11" s="99"/>
      <c r="R11" s="99" t="s">
        <v>125</v>
      </c>
      <c r="S11" s="99" t="s">
        <v>11</v>
      </c>
      <c r="T11" s="99"/>
      <c r="U11" s="65"/>
      <c r="V11" s="65"/>
      <c r="W11" s="99"/>
      <c r="X11" s="99"/>
      <c r="Y11" s="99"/>
      <c r="Z11" s="99" t="s">
        <v>125</v>
      </c>
      <c r="AA11" s="99"/>
      <c r="AB11" s="65"/>
      <c r="AC11" s="65"/>
      <c r="AD11" s="99" t="s">
        <v>11</v>
      </c>
      <c r="AE11" s="99" t="s">
        <v>11</v>
      </c>
      <c r="AF11" s="99"/>
      <c r="AG11" s="99"/>
      <c r="AH11" s="99" t="s">
        <v>11</v>
      </c>
      <c r="AI11" s="65"/>
      <c r="AJ11" s="65"/>
      <c r="AK11" s="78" t="s">
        <v>47</v>
      </c>
      <c r="AL11" s="116" t="s">
        <v>33</v>
      </c>
      <c r="AM11" s="117" t="s">
        <v>125</v>
      </c>
      <c r="AN11" s="99"/>
      <c r="AO11" s="99"/>
      <c r="AP11" s="99"/>
      <c r="AQ11" s="65"/>
      <c r="AR11" s="65"/>
      <c r="AS11" s="99"/>
      <c r="AT11" s="99"/>
      <c r="AU11" s="99" t="s">
        <v>11</v>
      </c>
      <c r="AV11" s="99" t="s">
        <v>11</v>
      </c>
      <c r="AW11" s="99" t="s">
        <v>11</v>
      </c>
      <c r="AX11" s="65"/>
      <c r="AY11" s="65"/>
      <c r="AZ11" s="99" t="s">
        <v>11</v>
      </c>
      <c r="BA11" s="99"/>
      <c r="BB11" s="99" t="s">
        <v>125</v>
      </c>
      <c r="BE11" s="65"/>
      <c r="BF11" s="65"/>
      <c r="BL11" s="65"/>
      <c r="BM11" s="65"/>
    </row>
    <row r="12" spans="1:65" s="64" customFormat="1" ht="0.75" customHeight="1">
      <c r="A12" s="78" t="s">
        <v>60</v>
      </c>
      <c r="B12" s="4"/>
      <c r="C12" s="4"/>
      <c r="D12" s="81" t="s">
        <v>37</v>
      </c>
      <c r="E12" s="99" t="s">
        <v>11</v>
      </c>
      <c r="F12" s="99" t="s">
        <v>11</v>
      </c>
      <c r="G12" s="65"/>
      <c r="H12" s="65"/>
      <c r="I12" s="99" t="s">
        <v>11</v>
      </c>
      <c r="J12" s="99" t="s">
        <v>11</v>
      </c>
      <c r="K12" s="99" t="s">
        <v>11</v>
      </c>
      <c r="L12" s="99" t="s">
        <v>11</v>
      </c>
      <c r="M12" s="99" t="s">
        <v>11</v>
      </c>
      <c r="N12" s="65"/>
      <c r="O12" s="65"/>
      <c r="P12" s="99" t="s">
        <v>11</v>
      </c>
      <c r="Q12" s="99" t="s">
        <v>11</v>
      </c>
      <c r="R12" s="99" t="s">
        <v>11</v>
      </c>
      <c r="S12" s="99" t="s">
        <v>11</v>
      </c>
      <c r="T12" s="99" t="s">
        <v>11</v>
      </c>
      <c r="U12" s="65"/>
      <c r="V12" s="65"/>
      <c r="W12" s="99" t="s">
        <v>11</v>
      </c>
      <c r="X12" s="99" t="s">
        <v>11</v>
      </c>
      <c r="Y12" s="99" t="s">
        <v>11</v>
      </c>
      <c r="Z12" s="99" t="s">
        <v>11</v>
      </c>
      <c r="AA12" s="99" t="s">
        <v>11</v>
      </c>
      <c r="AB12" s="65"/>
      <c r="AC12" s="65"/>
      <c r="AD12" s="99"/>
      <c r="AE12" s="99"/>
      <c r="AF12" s="99"/>
      <c r="AG12" s="99"/>
      <c r="AH12" s="99"/>
      <c r="AI12" s="65"/>
      <c r="AJ12" s="65"/>
      <c r="AK12" s="78" t="s">
        <v>60</v>
      </c>
      <c r="AL12" s="116" t="s">
        <v>147</v>
      </c>
      <c r="AM12" s="99"/>
      <c r="AN12" s="99"/>
      <c r="AO12" s="99"/>
      <c r="AP12" s="99"/>
      <c r="AQ12" s="65"/>
      <c r="AR12" s="65"/>
      <c r="AS12" s="99"/>
      <c r="AT12" s="99"/>
      <c r="AU12" s="99"/>
      <c r="AV12" s="99"/>
      <c r="AW12" s="99"/>
      <c r="AX12" s="65"/>
      <c r="AY12" s="65"/>
      <c r="AZ12" s="99"/>
      <c r="BA12" s="99"/>
      <c r="BB12" s="99"/>
      <c r="BE12" s="65"/>
      <c r="BF12" s="65"/>
      <c r="BL12" s="65"/>
      <c r="BM12" s="65"/>
    </row>
    <row r="13" spans="1:65" s="64" customFormat="1" ht="14.25" customHeight="1">
      <c r="A13" s="78" t="s">
        <v>61</v>
      </c>
      <c r="B13" s="4">
        <v>29328</v>
      </c>
      <c r="C13" s="4"/>
      <c r="D13" s="81" t="s">
        <v>45</v>
      </c>
      <c r="E13" s="99"/>
      <c r="F13" s="99"/>
      <c r="G13" s="65"/>
      <c r="H13" s="65"/>
      <c r="I13" s="99"/>
      <c r="J13" s="99"/>
      <c r="K13" s="99"/>
      <c r="L13" s="99"/>
      <c r="M13" s="99"/>
      <c r="N13" s="65"/>
      <c r="O13" s="65"/>
      <c r="P13" s="99"/>
      <c r="Q13" s="99"/>
      <c r="R13" s="99"/>
      <c r="S13" s="99"/>
      <c r="T13" s="99"/>
      <c r="U13" s="65"/>
      <c r="V13" s="65"/>
      <c r="W13" s="99"/>
      <c r="X13" s="99"/>
      <c r="Y13" s="99"/>
      <c r="Z13" s="99"/>
      <c r="AA13" s="99"/>
      <c r="AB13" s="65"/>
      <c r="AC13" s="65"/>
      <c r="AD13" s="99"/>
      <c r="AE13" s="99"/>
      <c r="AF13" s="99"/>
      <c r="AG13" s="99"/>
      <c r="AH13" s="99"/>
      <c r="AI13" s="65"/>
      <c r="AJ13" s="65"/>
      <c r="AK13" s="78" t="s">
        <v>61</v>
      </c>
      <c r="AL13" s="116"/>
      <c r="AM13" s="99"/>
      <c r="AN13" s="99"/>
      <c r="AO13" s="99"/>
      <c r="AP13" s="99"/>
      <c r="AQ13" s="65"/>
      <c r="AR13" s="65"/>
      <c r="AS13" s="99"/>
      <c r="AT13" s="99"/>
      <c r="AU13" s="99"/>
      <c r="AV13" s="99"/>
      <c r="AW13" s="99"/>
      <c r="AX13" s="65"/>
      <c r="AY13" s="65"/>
      <c r="AZ13" s="99"/>
      <c r="BA13" s="99"/>
      <c r="BB13" s="99"/>
      <c r="BE13" s="65"/>
      <c r="BF13" s="65"/>
      <c r="BL13" s="65"/>
      <c r="BM13" s="65"/>
    </row>
    <row r="14" spans="1:65" s="64" customFormat="1" ht="14.25" customHeight="1">
      <c r="A14" s="78" t="s">
        <v>62</v>
      </c>
      <c r="B14" s="4">
        <v>29323</v>
      </c>
      <c r="C14" s="4"/>
      <c r="D14" s="81"/>
      <c r="E14" s="99"/>
      <c r="F14" s="99"/>
      <c r="G14" s="65"/>
      <c r="H14" s="65"/>
      <c r="I14" s="99"/>
      <c r="J14" s="99"/>
      <c r="K14" s="99"/>
      <c r="L14" s="99"/>
      <c r="M14" s="99"/>
      <c r="N14" s="65"/>
      <c r="O14" s="65"/>
      <c r="P14" s="99"/>
      <c r="Q14" s="99"/>
      <c r="R14" s="99" t="s">
        <v>11</v>
      </c>
      <c r="S14" s="99"/>
      <c r="T14" s="99"/>
      <c r="U14" s="65"/>
      <c r="V14" s="65"/>
      <c r="W14" s="99"/>
      <c r="X14" s="99"/>
      <c r="Y14" s="99"/>
      <c r="Z14" s="99" t="s">
        <v>11</v>
      </c>
      <c r="AA14" s="99"/>
      <c r="AB14" s="65"/>
      <c r="AC14" s="65"/>
      <c r="AD14" s="99"/>
      <c r="AE14" s="99"/>
      <c r="AF14" s="99"/>
      <c r="AG14" s="99"/>
      <c r="AH14" s="99"/>
      <c r="AI14" s="65"/>
      <c r="AJ14" s="65"/>
      <c r="AK14" s="78" t="s">
        <v>62</v>
      </c>
      <c r="AL14" s="116" t="s">
        <v>32</v>
      </c>
      <c r="AM14" s="99"/>
      <c r="AN14" s="99"/>
      <c r="AO14" s="99"/>
      <c r="AP14" s="99"/>
      <c r="AQ14" s="65"/>
      <c r="AR14" s="65"/>
      <c r="AS14" s="99"/>
      <c r="AT14" s="99"/>
      <c r="AU14" s="99"/>
      <c r="AV14" s="99"/>
      <c r="AW14" s="99"/>
      <c r="AX14" s="65"/>
      <c r="AY14" s="65"/>
      <c r="AZ14" s="99"/>
      <c r="BA14" s="99"/>
      <c r="BB14" s="99"/>
      <c r="BE14" s="65"/>
      <c r="BF14" s="65"/>
      <c r="BL14" s="65"/>
      <c r="BM14" s="65"/>
    </row>
    <row r="15" spans="1:65" s="64" customFormat="1" ht="14.25" customHeight="1">
      <c r="A15" s="78" t="s">
        <v>63</v>
      </c>
      <c r="B15" s="4">
        <v>29253</v>
      </c>
      <c r="C15" s="4"/>
      <c r="D15" s="81" t="s">
        <v>34</v>
      </c>
      <c r="E15" s="99"/>
      <c r="F15" s="99"/>
      <c r="G15" s="65"/>
      <c r="H15" s="65"/>
      <c r="I15" s="99"/>
      <c r="J15" s="99" t="s">
        <v>11</v>
      </c>
      <c r="K15" s="99"/>
      <c r="L15" s="99"/>
      <c r="M15" s="99"/>
      <c r="N15" s="65"/>
      <c r="O15" s="65"/>
      <c r="P15" s="99"/>
      <c r="Q15" s="99"/>
      <c r="R15" s="99"/>
      <c r="S15" s="99"/>
      <c r="T15" s="99"/>
      <c r="U15" s="65"/>
      <c r="V15" s="65"/>
      <c r="W15" s="99"/>
      <c r="X15" s="99"/>
      <c r="Y15" s="99"/>
      <c r="Z15" s="99"/>
      <c r="AA15" s="99"/>
      <c r="AB15" s="65"/>
      <c r="AC15" s="65"/>
      <c r="AD15" s="99"/>
      <c r="AE15" s="99"/>
      <c r="AF15" s="99"/>
      <c r="AG15" s="99"/>
      <c r="AH15" s="99"/>
      <c r="AI15" s="65"/>
      <c r="AJ15" s="65"/>
      <c r="AK15" s="78" t="s">
        <v>63</v>
      </c>
      <c r="AL15" s="116" t="s">
        <v>33</v>
      </c>
      <c r="AM15" s="99"/>
      <c r="AN15" s="99"/>
      <c r="AO15" s="99"/>
      <c r="AP15" s="99"/>
      <c r="AQ15" s="65"/>
      <c r="AR15" s="65"/>
      <c r="AS15" s="99"/>
      <c r="AT15" s="99"/>
      <c r="AU15" s="99"/>
      <c r="AV15" s="99"/>
      <c r="AW15" s="99"/>
      <c r="AX15" s="65"/>
      <c r="AY15" s="65"/>
      <c r="AZ15" s="99"/>
      <c r="BA15" s="99"/>
      <c r="BB15" s="99"/>
      <c r="BE15" s="65"/>
      <c r="BF15" s="65"/>
      <c r="BL15" s="65"/>
      <c r="BM15" s="65"/>
    </row>
    <row r="16" spans="1:65" s="64" customFormat="1" ht="14.25" customHeight="1">
      <c r="A16" s="78" t="s">
        <v>64</v>
      </c>
      <c r="B16" s="4">
        <v>29327</v>
      </c>
      <c r="C16" s="4">
        <v>2</v>
      </c>
      <c r="D16" s="81" t="s">
        <v>35</v>
      </c>
      <c r="E16" s="99"/>
      <c r="F16" s="99"/>
      <c r="G16" s="65"/>
      <c r="H16" s="65"/>
      <c r="I16" s="99"/>
      <c r="J16" s="99"/>
      <c r="K16" s="99"/>
      <c r="L16" s="99"/>
      <c r="M16" s="99"/>
      <c r="N16" s="65"/>
      <c r="O16" s="65"/>
      <c r="P16" s="99"/>
      <c r="Q16" s="99"/>
      <c r="R16" s="99"/>
      <c r="S16" s="99"/>
      <c r="T16" s="99"/>
      <c r="U16" s="65"/>
      <c r="V16" s="65"/>
      <c r="W16" s="99"/>
      <c r="X16" s="99"/>
      <c r="Y16" s="99"/>
      <c r="Z16" s="99"/>
      <c r="AA16" s="99"/>
      <c r="AB16" s="65"/>
      <c r="AC16" s="65"/>
      <c r="AD16" s="99"/>
      <c r="AE16" s="99"/>
      <c r="AF16" s="99"/>
      <c r="AG16" s="99"/>
      <c r="AH16" s="99"/>
      <c r="AI16" s="65"/>
      <c r="AJ16" s="65"/>
      <c r="AK16" s="78" t="s">
        <v>64</v>
      </c>
      <c r="AL16" s="116"/>
      <c r="AM16" s="99"/>
      <c r="AN16" s="99"/>
      <c r="AO16" s="99"/>
      <c r="AP16" s="99"/>
      <c r="AQ16" s="65"/>
      <c r="AR16" s="65"/>
      <c r="AS16" s="99"/>
      <c r="AT16" s="99"/>
      <c r="AU16" s="99" t="s">
        <v>11</v>
      </c>
      <c r="AV16" s="99"/>
      <c r="AW16" s="99"/>
      <c r="AX16" s="65"/>
      <c r="AY16" s="65"/>
      <c r="AZ16" s="99"/>
      <c r="BA16" s="99"/>
      <c r="BB16" s="99"/>
      <c r="BE16" s="65"/>
      <c r="BF16" s="65"/>
      <c r="BL16" s="65"/>
      <c r="BM16" s="65"/>
    </row>
    <row r="17" spans="1:65" s="64" customFormat="1" ht="14.25" customHeight="1">
      <c r="A17" s="78" t="s">
        <v>65</v>
      </c>
      <c r="B17" s="4">
        <v>29333</v>
      </c>
      <c r="C17" s="4"/>
      <c r="D17" s="81" t="s">
        <v>36</v>
      </c>
      <c r="E17" s="99"/>
      <c r="F17" s="99"/>
      <c r="G17" s="65"/>
      <c r="H17" s="65"/>
      <c r="I17" s="99"/>
      <c r="J17" s="99"/>
      <c r="K17" s="99"/>
      <c r="L17" s="99"/>
      <c r="M17" s="99"/>
      <c r="N17" s="65"/>
      <c r="O17" s="65"/>
      <c r="P17" s="99"/>
      <c r="Q17" s="99"/>
      <c r="R17" s="99"/>
      <c r="S17" s="99"/>
      <c r="T17" s="99"/>
      <c r="U17" s="65"/>
      <c r="V17" s="65"/>
      <c r="W17" s="99"/>
      <c r="X17" s="99"/>
      <c r="Y17" s="99"/>
      <c r="Z17" s="99"/>
      <c r="AA17" s="99"/>
      <c r="AB17" s="65"/>
      <c r="AC17" s="65"/>
      <c r="AD17" s="99"/>
      <c r="AE17" s="99"/>
      <c r="AF17" s="99"/>
      <c r="AG17" s="99"/>
      <c r="AH17" s="99"/>
      <c r="AI17" s="65"/>
      <c r="AJ17" s="65"/>
      <c r="AK17" s="78" t="s">
        <v>65</v>
      </c>
      <c r="AL17" s="116" t="s">
        <v>145</v>
      </c>
      <c r="AM17" s="99"/>
      <c r="AN17" s="99"/>
      <c r="AO17" s="99"/>
      <c r="AP17" s="99"/>
      <c r="AQ17" s="65"/>
      <c r="AR17" s="65"/>
      <c r="AS17" s="99"/>
      <c r="AT17" s="99"/>
      <c r="AU17" s="99"/>
      <c r="AV17" s="99"/>
      <c r="AW17" s="99"/>
      <c r="AX17" s="65"/>
      <c r="AY17" s="65"/>
      <c r="AZ17" s="99"/>
      <c r="BA17" s="99"/>
      <c r="BB17" s="99"/>
      <c r="BE17" s="65"/>
      <c r="BF17" s="65"/>
      <c r="BL17" s="65"/>
      <c r="BM17" s="65"/>
    </row>
    <row r="18" spans="1:65" s="64" customFormat="1" ht="14.25" customHeight="1">
      <c r="A18" s="78" t="s">
        <v>66</v>
      </c>
      <c r="B18" s="4">
        <v>29363</v>
      </c>
      <c r="C18" s="4"/>
      <c r="D18" s="81"/>
      <c r="E18" s="99"/>
      <c r="F18" s="99"/>
      <c r="G18" s="65"/>
      <c r="H18" s="65"/>
      <c r="I18" s="99"/>
      <c r="J18" s="99"/>
      <c r="K18" s="99"/>
      <c r="L18" s="99"/>
      <c r="M18" s="99"/>
      <c r="N18" s="65"/>
      <c r="O18" s="65"/>
      <c r="P18" s="99"/>
      <c r="Q18" s="99"/>
      <c r="R18" s="99"/>
      <c r="S18" s="99"/>
      <c r="T18" s="99"/>
      <c r="U18" s="65"/>
      <c r="V18" s="65"/>
      <c r="W18" s="99"/>
      <c r="X18" s="99"/>
      <c r="Y18" s="99"/>
      <c r="Z18" s="99"/>
      <c r="AA18" s="99"/>
      <c r="AB18" s="65"/>
      <c r="AC18" s="65"/>
      <c r="AD18" s="99"/>
      <c r="AE18" s="99"/>
      <c r="AF18" s="99"/>
      <c r="AG18" s="99"/>
      <c r="AH18" s="99"/>
      <c r="AI18" s="65"/>
      <c r="AJ18" s="65"/>
      <c r="AK18" s="78" t="s">
        <v>66</v>
      </c>
      <c r="AL18" s="116" t="s">
        <v>37</v>
      </c>
      <c r="AM18" s="99"/>
      <c r="AN18" s="99"/>
      <c r="AO18" s="99"/>
      <c r="AP18" s="99"/>
      <c r="AQ18" s="65"/>
      <c r="AR18" s="65"/>
      <c r="AS18" s="99"/>
      <c r="AT18" s="99"/>
      <c r="AU18" s="99"/>
      <c r="AV18" s="99"/>
      <c r="AW18" s="99"/>
      <c r="AX18" s="65"/>
      <c r="AY18" s="65"/>
      <c r="AZ18" s="99"/>
      <c r="BA18" s="99"/>
      <c r="BB18" s="99"/>
      <c r="BE18" s="65"/>
      <c r="BF18" s="65"/>
      <c r="BL18" s="65"/>
      <c r="BM18" s="65"/>
    </row>
    <row r="19" spans="1:65" s="64" customFormat="1" ht="13.5" customHeight="1">
      <c r="A19" s="78" t="s">
        <v>79</v>
      </c>
      <c r="B19" s="4">
        <v>29254</v>
      </c>
      <c r="C19" s="4"/>
      <c r="D19" s="81"/>
      <c r="E19" s="99"/>
      <c r="F19" s="99"/>
      <c r="G19" s="65"/>
      <c r="H19" s="65"/>
      <c r="I19" s="99"/>
      <c r="J19" s="99"/>
      <c r="K19" s="99"/>
      <c r="L19" s="99"/>
      <c r="M19" s="99"/>
      <c r="N19" s="65"/>
      <c r="O19" s="65"/>
      <c r="P19" s="99"/>
      <c r="Q19" s="99"/>
      <c r="R19" s="99"/>
      <c r="S19" s="99" t="s">
        <v>11</v>
      </c>
      <c r="T19" s="99"/>
      <c r="U19" s="65"/>
      <c r="V19" s="65"/>
      <c r="W19" s="99"/>
      <c r="X19" s="99"/>
      <c r="Y19" s="99"/>
      <c r="Z19" s="99"/>
      <c r="AA19" s="99"/>
      <c r="AB19" s="65"/>
      <c r="AC19" s="65"/>
      <c r="AD19" s="99"/>
      <c r="AE19" s="99"/>
      <c r="AF19" s="99"/>
      <c r="AG19" s="99"/>
      <c r="AH19" s="99"/>
      <c r="AI19" s="65"/>
      <c r="AJ19" s="65"/>
      <c r="AK19" s="78" t="s">
        <v>67</v>
      </c>
      <c r="AL19" s="116" t="s">
        <v>146</v>
      </c>
      <c r="AM19" s="99"/>
      <c r="AN19" s="99"/>
      <c r="AO19" s="99"/>
      <c r="AP19" s="99"/>
      <c r="AQ19" s="65"/>
      <c r="AR19" s="65"/>
      <c r="AS19" s="99"/>
      <c r="AT19" s="99"/>
      <c r="AU19" s="99"/>
      <c r="AV19" s="99"/>
      <c r="AW19" s="99"/>
      <c r="AX19" s="65"/>
      <c r="AY19" s="65"/>
      <c r="AZ19" s="99"/>
      <c r="BA19" s="99"/>
      <c r="BB19" s="99"/>
      <c r="BE19" s="65"/>
      <c r="BF19" s="65"/>
      <c r="BL19" s="65"/>
      <c r="BM19" s="65"/>
    </row>
    <row r="20" spans="1:65" s="64" customFormat="1" ht="14.25" customHeight="1" hidden="1">
      <c r="A20" s="78" t="s">
        <v>68</v>
      </c>
      <c r="B20" s="4"/>
      <c r="C20" s="4"/>
      <c r="D20" s="81"/>
      <c r="E20" s="99" t="s">
        <v>11</v>
      </c>
      <c r="F20" s="99" t="s">
        <v>11</v>
      </c>
      <c r="G20" s="65"/>
      <c r="H20" s="65"/>
      <c r="I20" s="99" t="s">
        <v>11</v>
      </c>
      <c r="J20" s="99" t="s">
        <v>11</v>
      </c>
      <c r="K20" s="99" t="s">
        <v>11</v>
      </c>
      <c r="L20" s="99" t="s">
        <v>11</v>
      </c>
      <c r="M20" s="99" t="s">
        <v>11</v>
      </c>
      <c r="N20" s="65"/>
      <c r="O20" s="65"/>
      <c r="P20" s="99" t="s">
        <v>11</v>
      </c>
      <c r="Q20" s="99" t="s">
        <v>11</v>
      </c>
      <c r="R20" s="99" t="s">
        <v>11</v>
      </c>
      <c r="S20" s="99" t="s">
        <v>11</v>
      </c>
      <c r="T20" s="99" t="s">
        <v>11</v>
      </c>
      <c r="U20" s="65"/>
      <c r="V20" s="65"/>
      <c r="W20" s="99" t="s">
        <v>11</v>
      </c>
      <c r="X20" s="99" t="s">
        <v>11</v>
      </c>
      <c r="Y20" s="99" t="s">
        <v>11</v>
      </c>
      <c r="Z20" s="99" t="s">
        <v>11</v>
      </c>
      <c r="AA20" s="99" t="s">
        <v>11</v>
      </c>
      <c r="AB20" s="65"/>
      <c r="AC20" s="65"/>
      <c r="AD20" s="99"/>
      <c r="AE20" s="99"/>
      <c r="AF20" s="99"/>
      <c r="AG20" s="99"/>
      <c r="AH20" s="99"/>
      <c r="AI20" s="65"/>
      <c r="AJ20" s="65"/>
      <c r="AK20" s="78" t="s">
        <v>68</v>
      </c>
      <c r="AL20" s="116"/>
      <c r="AM20" s="99"/>
      <c r="AN20" s="99"/>
      <c r="AO20" s="99"/>
      <c r="AP20" s="99"/>
      <c r="AQ20" s="65"/>
      <c r="AR20" s="65"/>
      <c r="AS20" s="99"/>
      <c r="AT20" s="99"/>
      <c r="AU20" s="99"/>
      <c r="AV20" s="99"/>
      <c r="AW20" s="99"/>
      <c r="AX20" s="65"/>
      <c r="AY20" s="65"/>
      <c r="AZ20" s="99"/>
      <c r="BA20" s="99"/>
      <c r="BB20" s="99"/>
      <c r="BE20" s="65"/>
      <c r="BF20" s="65"/>
      <c r="BL20" s="65"/>
      <c r="BM20" s="65"/>
    </row>
    <row r="21" spans="1:65" s="64" customFormat="1" ht="14.25" customHeight="1">
      <c r="A21" s="78" t="s">
        <v>80</v>
      </c>
      <c r="B21" s="4">
        <v>29326</v>
      </c>
      <c r="C21" s="4"/>
      <c r="D21" s="81"/>
      <c r="E21" s="99"/>
      <c r="F21" s="99"/>
      <c r="G21" s="65"/>
      <c r="H21" s="65"/>
      <c r="I21" s="99"/>
      <c r="J21" s="99"/>
      <c r="K21" s="99"/>
      <c r="L21" s="99"/>
      <c r="M21" s="99"/>
      <c r="N21" s="65"/>
      <c r="O21" s="65"/>
      <c r="P21" s="99"/>
      <c r="Q21" s="99"/>
      <c r="R21" s="99"/>
      <c r="S21" s="99"/>
      <c r="T21" s="99"/>
      <c r="U21" s="65"/>
      <c r="V21" s="65"/>
      <c r="W21" s="99"/>
      <c r="X21" s="99"/>
      <c r="Y21" s="99"/>
      <c r="Z21" s="99"/>
      <c r="AA21" s="99"/>
      <c r="AB21" s="65"/>
      <c r="AC21" s="65"/>
      <c r="AD21" s="99"/>
      <c r="AE21" s="99"/>
      <c r="AF21" s="99"/>
      <c r="AG21" s="99"/>
      <c r="AH21" s="99"/>
      <c r="AI21" s="65"/>
      <c r="AJ21" s="65"/>
      <c r="AK21" s="78" t="s">
        <v>69</v>
      </c>
      <c r="AL21" s="116" t="s">
        <v>33</v>
      </c>
      <c r="AM21" s="99"/>
      <c r="AN21" s="99"/>
      <c r="AO21" s="99"/>
      <c r="AP21" s="99"/>
      <c r="AQ21" s="65"/>
      <c r="AR21" s="65"/>
      <c r="AS21" s="99"/>
      <c r="AT21" s="99"/>
      <c r="AU21" s="99"/>
      <c r="AV21" s="99"/>
      <c r="AW21" s="99"/>
      <c r="AX21" s="65"/>
      <c r="AY21" s="65"/>
      <c r="AZ21" s="99"/>
      <c r="BA21" s="99"/>
      <c r="BB21" s="99"/>
      <c r="BE21" s="65"/>
      <c r="BF21" s="65"/>
      <c r="BL21" s="65"/>
      <c r="BM21" s="65"/>
    </row>
    <row r="22" spans="1:65" s="64" customFormat="1" ht="14.25" customHeight="1">
      <c r="A22" s="78" t="s">
        <v>70</v>
      </c>
      <c r="B22" s="4">
        <v>29279</v>
      </c>
      <c r="C22" s="4"/>
      <c r="D22" s="81"/>
      <c r="E22" s="99"/>
      <c r="F22" s="99"/>
      <c r="G22" s="65"/>
      <c r="H22" s="65"/>
      <c r="I22" s="99"/>
      <c r="J22" s="99"/>
      <c r="K22" s="99"/>
      <c r="L22" s="99"/>
      <c r="M22" s="99"/>
      <c r="N22" s="65"/>
      <c r="O22" s="65"/>
      <c r="P22" s="99"/>
      <c r="Q22" s="99"/>
      <c r="R22" s="99"/>
      <c r="S22" s="99"/>
      <c r="T22" s="99"/>
      <c r="U22" s="65"/>
      <c r="V22" s="65"/>
      <c r="W22" s="99"/>
      <c r="X22" s="99"/>
      <c r="Y22" s="99"/>
      <c r="Z22" s="99"/>
      <c r="AA22" s="99"/>
      <c r="AB22" s="65"/>
      <c r="AC22" s="65"/>
      <c r="AD22" s="99"/>
      <c r="AE22" s="99"/>
      <c r="AF22" s="99"/>
      <c r="AG22" s="99"/>
      <c r="AH22" s="99"/>
      <c r="AI22" s="65"/>
      <c r="AJ22" s="65"/>
      <c r="AK22" s="78" t="s">
        <v>70</v>
      </c>
      <c r="AL22" s="116" t="s">
        <v>33</v>
      </c>
      <c r="AM22" s="99"/>
      <c r="AN22" s="99"/>
      <c r="AO22" s="99"/>
      <c r="AP22" s="99"/>
      <c r="AQ22" s="65"/>
      <c r="AR22" s="65"/>
      <c r="AS22" s="99"/>
      <c r="AT22" s="99"/>
      <c r="AU22" s="99"/>
      <c r="AV22" s="99"/>
      <c r="AW22" s="99"/>
      <c r="AX22" s="65"/>
      <c r="AY22" s="65"/>
      <c r="AZ22" s="99"/>
      <c r="BA22" s="99"/>
      <c r="BB22" s="99"/>
      <c r="BE22" s="65"/>
      <c r="BF22" s="65"/>
      <c r="BL22" s="65"/>
      <c r="BM22" s="65"/>
    </row>
    <row r="23" spans="1:65" s="64" customFormat="1" ht="12.75" customHeight="1">
      <c r="A23" s="78" t="s">
        <v>85</v>
      </c>
      <c r="B23" s="4">
        <v>29331</v>
      </c>
      <c r="C23" s="4"/>
      <c r="D23" s="81"/>
      <c r="E23" s="99"/>
      <c r="F23" s="99"/>
      <c r="G23" s="65"/>
      <c r="H23" s="65"/>
      <c r="I23" s="99"/>
      <c r="J23" s="99"/>
      <c r="K23" s="99"/>
      <c r="L23" s="99"/>
      <c r="M23" s="99"/>
      <c r="N23" s="65"/>
      <c r="O23" s="65"/>
      <c r="P23" s="99"/>
      <c r="Q23" s="99"/>
      <c r="R23" s="99"/>
      <c r="S23" s="99"/>
      <c r="T23" s="99"/>
      <c r="U23" s="65"/>
      <c r="V23" s="65"/>
      <c r="W23" s="99"/>
      <c r="X23" s="99"/>
      <c r="Y23" s="99"/>
      <c r="Z23" s="99"/>
      <c r="AA23" s="99"/>
      <c r="AB23" s="65"/>
      <c r="AC23" s="65"/>
      <c r="AD23" s="99"/>
      <c r="AE23" s="99"/>
      <c r="AF23" s="99"/>
      <c r="AG23" s="99"/>
      <c r="AH23" s="99"/>
      <c r="AI23" s="65"/>
      <c r="AJ23" s="65"/>
      <c r="AK23" s="78" t="s">
        <v>71</v>
      </c>
      <c r="AL23" s="116" t="s">
        <v>147</v>
      </c>
      <c r="AM23" s="99"/>
      <c r="AN23" s="99"/>
      <c r="AO23" s="99"/>
      <c r="AP23" s="99"/>
      <c r="AQ23" s="65"/>
      <c r="AR23" s="65"/>
      <c r="AS23" s="99"/>
      <c r="AT23" s="99"/>
      <c r="AU23" s="99"/>
      <c r="AV23" s="99"/>
      <c r="AW23" s="99"/>
      <c r="AX23" s="65"/>
      <c r="AY23" s="65"/>
      <c r="AZ23" s="99"/>
      <c r="BA23" s="99"/>
      <c r="BB23" s="99"/>
      <c r="BE23" s="65"/>
      <c r="BF23" s="65"/>
      <c r="BL23" s="65"/>
      <c r="BM23" s="65"/>
    </row>
    <row r="24" spans="1:65" s="64" customFormat="1" ht="14.25" customHeight="1" hidden="1">
      <c r="A24" s="78" t="s">
        <v>72</v>
      </c>
      <c r="B24" s="4"/>
      <c r="C24" s="4"/>
      <c r="D24" s="81"/>
      <c r="E24" s="99" t="s">
        <v>11</v>
      </c>
      <c r="F24" s="99" t="s">
        <v>11</v>
      </c>
      <c r="G24" s="65"/>
      <c r="H24" s="65"/>
      <c r="I24" s="99" t="s">
        <v>11</v>
      </c>
      <c r="J24" s="99" t="s">
        <v>11</v>
      </c>
      <c r="K24" s="99" t="s">
        <v>11</v>
      </c>
      <c r="L24" s="99" t="s">
        <v>11</v>
      </c>
      <c r="M24" s="99" t="s">
        <v>11</v>
      </c>
      <c r="N24" s="65"/>
      <c r="O24" s="65"/>
      <c r="P24" s="99" t="s">
        <v>11</v>
      </c>
      <c r="Q24" s="99" t="s">
        <v>11</v>
      </c>
      <c r="R24" s="99" t="s">
        <v>11</v>
      </c>
      <c r="S24" s="99" t="s">
        <v>11</v>
      </c>
      <c r="T24" s="99" t="s">
        <v>11</v>
      </c>
      <c r="U24" s="65"/>
      <c r="V24" s="65"/>
      <c r="W24" s="99" t="s">
        <v>11</v>
      </c>
      <c r="X24" s="99" t="s">
        <v>11</v>
      </c>
      <c r="Y24" s="99" t="s">
        <v>11</v>
      </c>
      <c r="Z24" s="99" t="s">
        <v>11</v>
      </c>
      <c r="AA24" s="99" t="s">
        <v>11</v>
      </c>
      <c r="AB24" s="65"/>
      <c r="AC24" s="65"/>
      <c r="AD24" s="99"/>
      <c r="AE24" s="99"/>
      <c r="AF24" s="99"/>
      <c r="AG24" s="99"/>
      <c r="AH24" s="99"/>
      <c r="AI24" s="65"/>
      <c r="AJ24" s="65"/>
      <c r="AK24" s="78" t="s">
        <v>72</v>
      </c>
      <c r="AL24" s="116"/>
      <c r="AM24" s="99"/>
      <c r="AN24" s="99"/>
      <c r="AO24" s="99"/>
      <c r="AP24" s="99"/>
      <c r="AQ24" s="65"/>
      <c r="AR24" s="65"/>
      <c r="AS24" s="99"/>
      <c r="AT24" s="99"/>
      <c r="AU24" s="99"/>
      <c r="AV24" s="99"/>
      <c r="AW24" s="99"/>
      <c r="AX24" s="65"/>
      <c r="AY24" s="65"/>
      <c r="AZ24" s="99"/>
      <c r="BA24" s="99"/>
      <c r="BB24" s="99"/>
      <c r="BE24" s="65"/>
      <c r="BF24" s="65"/>
      <c r="BL24" s="65"/>
      <c r="BM24" s="65"/>
    </row>
    <row r="25" spans="1:65" s="64" customFormat="1" ht="12.75">
      <c r="A25" s="79" t="s">
        <v>73</v>
      </c>
      <c r="B25" s="4">
        <v>29354</v>
      </c>
      <c r="C25" s="4"/>
      <c r="D25" s="81"/>
      <c r="E25" s="99"/>
      <c r="F25" s="99"/>
      <c r="G25" s="65"/>
      <c r="H25" s="65"/>
      <c r="I25" s="99"/>
      <c r="J25" s="99"/>
      <c r="K25" s="99"/>
      <c r="L25" s="99"/>
      <c r="M25" s="99"/>
      <c r="N25" s="65"/>
      <c r="O25" s="65"/>
      <c r="P25" s="99"/>
      <c r="Q25" s="99"/>
      <c r="R25" s="99"/>
      <c r="S25" s="99"/>
      <c r="T25" s="99"/>
      <c r="U25" s="65"/>
      <c r="V25" s="65"/>
      <c r="W25" s="99"/>
      <c r="X25" s="99"/>
      <c r="Y25" s="99"/>
      <c r="Z25" s="99"/>
      <c r="AA25" s="99"/>
      <c r="AB25" s="65"/>
      <c r="AC25" s="65"/>
      <c r="AD25" s="99"/>
      <c r="AE25" s="99"/>
      <c r="AF25" s="99"/>
      <c r="AG25" s="99"/>
      <c r="AH25" s="99"/>
      <c r="AI25" s="65"/>
      <c r="AJ25" s="65"/>
      <c r="AK25" s="79" t="s">
        <v>73</v>
      </c>
      <c r="AL25" s="116"/>
      <c r="AM25" s="99"/>
      <c r="AN25" s="99"/>
      <c r="AO25" s="99"/>
      <c r="AP25" s="99"/>
      <c r="AQ25" s="65"/>
      <c r="AR25" s="65"/>
      <c r="AS25" s="99"/>
      <c r="AT25" s="99"/>
      <c r="AU25" s="99"/>
      <c r="AV25" s="99"/>
      <c r="AW25" s="99"/>
      <c r="AX25" s="65"/>
      <c r="AY25" s="65"/>
      <c r="AZ25" s="99"/>
      <c r="BA25" s="99"/>
      <c r="BB25" s="99"/>
      <c r="BE25" s="65"/>
      <c r="BF25" s="65"/>
      <c r="BL25" s="65"/>
      <c r="BM25" s="65"/>
    </row>
    <row r="26" spans="1:65" s="64" customFormat="1" ht="12.75">
      <c r="A26" s="63" t="s">
        <v>74</v>
      </c>
      <c r="B26" s="4">
        <v>29314</v>
      </c>
      <c r="C26" s="4"/>
      <c r="D26" s="81"/>
      <c r="E26" s="99" t="s">
        <v>11</v>
      </c>
      <c r="F26" s="99"/>
      <c r="G26" s="65"/>
      <c r="H26" s="65"/>
      <c r="I26" s="99"/>
      <c r="J26" s="99"/>
      <c r="K26" s="99"/>
      <c r="L26" s="99"/>
      <c r="M26" s="99"/>
      <c r="N26" s="65"/>
      <c r="O26" s="65"/>
      <c r="P26" s="99"/>
      <c r="Q26" s="99"/>
      <c r="R26" s="99"/>
      <c r="S26" s="99"/>
      <c r="T26" s="99"/>
      <c r="U26" s="65"/>
      <c r="V26" s="65"/>
      <c r="W26" s="99"/>
      <c r="X26" s="99"/>
      <c r="Y26" s="99"/>
      <c r="Z26" s="99"/>
      <c r="AA26" s="99"/>
      <c r="AB26" s="65"/>
      <c r="AC26" s="65"/>
      <c r="AD26" s="99"/>
      <c r="AE26" s="99"/>
      <c r="AF26" s="99"/>
      <c r="AG26" s="99"/>
      <c r="AH26" s="99"/>
      <c r="AI26" s="65"/>
      <c r="AJ26" s="65"/>
      <c r="AK26" s="63" t="s">
        <v>74</v>
      </c>
      <c r="AL26" s="116"/>
      <c r="AM26" s="99"/>
      <c r="AN26" s="99"/>
      <c r="AO26" s="99"/>
      <c r="AP26" s="99"/>
      <c r="AQ26" s="65"/>
      <c r="AR26" s="65"/>
      <c r="AS26" s="99"/>
      <c r="AT26" s="99"/>
      <c r="AU26" s="99"/>
      <c r="AV26" s="99"/>
      <c r="AW26" s="99" t="s">
        <v>11</v>
      </c>
      <c r="AX26" s="65"/>
      <c r="AY26" s="65"/>
      <c r="AZ26" s="99"/>
      <c r="BA26" s="99"/>
      <c r="BB26" s="99"/>
      <c r="BE26" s="65"/>
      <c r="BF26" s="65"/>
      <c r="BL26" s="65"/>
      <c r="BM26" s="65"/>
    </row>
    <row r="27" spans="1:37" ht="12.75">
      <c r="A27" s="64" t="s">
        <v>75</v>
      </c>
      <c r="B27" s="4">
        <v>29345</v>
      </c>
      <c r="AK27" s="64" t="s">
        <v>75</v>
      </c>
    </row>
    <row r="28" spans="1:37" ht="12.75">
      <c r="A28" s="64" t="s">
        <v>81</v>
      </c>
      <c r="B28" s="4">
        <v>29330</v>
      </c>
      <c r="AK28" s="64" t="s">
        <v>76</v>
      </c>
    </row>
  </sheetData>
  <mergeCells count="1">
    <mergeCell ref="C1:C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</cp:lastModifiedBy>
  <cp:lastPrinted>2007-06-21T14:18:05Z</cp:lastPrinted>
  <dcterms:created xsi:type="dcterms:W3CDTF">2003-02-28T14:59:08Z</dcterms:created>
  <dcterms:modified xsi:type="dcterms:W3CDTF">2007-11-19T00:46:53Z</dcterms:modified>
  <cp:category/>
  <cp:version/>
  <cp:contentType/>
  <cp:contentStatus/>
</cp:coreProperties>
</file>